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Meeus\thierry\BouquinGenetPop\Reedition\Correction4\"/>
    </mc:Choice>
  </mc:AlternateContent>
  <xr:revisionPtr revIDLastSave="0" documentId="13_ncr:1_{D401EF22-F575-4719-866A-8607108A442A}" xr6:coauthVersionLast="37" xr6:coauthVersionMax="37" xr10:uidLastSave="{00000000-0000-0000-0000-000000000000}"/>
  <bookViews>
    <workbookView xWindow="480" yWindow="135" windowWidth="18255" windowHeight="10845" activeTab="5" xr2:uid="{00000000-000D-0000-FFFF-FFFF00000000}"/>
  </bookViews>
  <sheets>
    <sheet name="TrypanoBruceiFoyerAnCreate" sheetId="1" r:id="rId1"/>
    <sheet name="LD" sheetId="2" r:id="rId2"/>
    <sheet name="FISFST" sheetId="3" r:id="rId3"/>
    <sheet name="SAD" sheetId="4" r:id="rId4"/>
    <sheet name="FSTparPaires" sheetId="5" r:id="rId5"/>
    <sheet name="Inférences" sheetId="6" r:id="rId6"/>
  </sheets>
  <calcPr calcId="179021"/>
</workbook>
</file>

<file path=xl/calcChain.xml><?xml version="1.0" encoding="utf-8"?>
<calcChain xmlns="http://schemas.openxmlformats.org/spreadsheetml/2006/main">
  <c r="D5" i="6" l="1"/>
  <c r="J19" i="6"/>
  <c r="L19" i="6"/>
  <c r="K19" i="6"/>
  <c r="I19" i="6"/>
  <c r="H19" i="6"/>
  <c r="G19" i="6"/>
  <c r="F19" i="6"/>
  <c r="E19" i="6"/>
  <c r="D19" i="6"/>
  <c r="AR20" i="3"/>
  <c r="AR21" i="3"/>
  <c r="AR22" i="3"/>
  <c r="AR23" i="3"/>
  <c r="AR24" i="3"/>
  <c r="AR19" i="3"/>
  <c r="AW21" i="3" s="1"/>
  <c r="AP20" i="3"/>
  <c r="AP21" i="3"/>
  <c r="AP22" i="3"/>
  <c r="AP23" i="3"/>
  <c r="AQ23" i="3" s="1"/>
  <c r="AP24" i="3"/>
  <c r="AQ24" i="3" s="1"/>
  <c r="AP19" i="3"/>
  <c r="AO20" i="3"/>
  <c r="AO21" i="3"/>
  <c r="AO22" i="3"/>
  <c r="AO23" i="3"/>
  <c r="AO24" i="3"/>
  <c r="AO19" i="3"/>
  <c r="AT21" i="3" s="1"/>
  <c r="AT20" i="3" l="1"/>
  <c r="AW20" i="3"/>
  <c r="AU21" i="3"/>
  <c r="AT19" i="3"/>
  <c r="AW19" i="3"/>
  <c r="AQ22" i="3"/>
  <c r="AU19" i="3"/>
  <c r="AQ21" i="3"/>
  <c r="AQ20" i="3"/>
  <c r="AU20" i="3"/>
  <c r="AQ19" i="3"/>
  <c r="AH28" i="3"/>
  <c r="AH29" i="3"/>
  <c r="AH30" i="3"/>
  <c r="AH31" i="3"/>
  <c r="AH32" i="3"/>
  <c r="AH27" i="3"/>
  <c r="AM28" i="3"/>
  <c r="AM29" i="3"/>
  <c r="AM30" i="3"/>
  <c r="AM31" i="3"/>
  <c r="AM32" i="3"/>
  <c r="AM27" i="3"/>
  <c r="AL28" i="3"/>
  <c r="AL29" i="3"/>
  <c r="AL30" i="3"/>
  <c r="AL31" i="3"/>
  <c r="AL32" i="3"/>
  <c r="AL27" i="3"/>
  <c r="AJ5" i="3"/>
  <c r="AI24" i="3"/>
  <c r="AK24" i="3" s="1"/>
  <c r="AI23" i="3"/>
  <c r="AI22" i="3"/>
  <c r="AI21" i="3"/>
  <c r="AI20" i="3"/>
  <c r="AI19" i="3"/>
  <c r="AI3" i="3"/>
  <c r="AJ3" i="3" s="1"/>
  <c r="AI4" i="3"/>
  <c r="AK4" i="3" s="1"/>
  <c r="AI5" i="3"/>
  <c r="AK5" i="3" s="1"/>
  <c r="AI6" i="3"/>
  <c r="AI7" i="3"/>
  <c r="AI8" i="3"/>
  <c r="AI9" i="3"/>
  <c r="AI2" i="3"/>
  <c r="AJ2" i="3" s="1"/>
  <c r="F101" i="4"/>
  <c r="F102" i="4"/>
  <c r="F103" i="4"/>
  <c r="F104" i="4"/>
  <c r="F105" i="4"/>
  <c r="F100" i="4"/>
  <c r="F80" i="4"/>
  <c r="F81" i="4"/>
  <c r="F82" i="4"/>
  <c r="F83" i="4"/>
  <c r="F84" i="4"/>
  <c r="F79" i="4"/>
  <c r="F30" i="4"/>
  <c r="F31" i="4"/>
  <c r="F32" i="4"/>
  <c r="F33" i="4"/>
  <c r="F34" i="4"/>
  <c r="F35" i="4"/>
  <c r="F36" i="4"/>
  <c r="F29" i="4"/>
  <c r="P9" i="3"/>
  <c r="N9" i="3" s="1"/>
  <c r="P8" i="3"/>
  <c r="N8" i="3" s="1"/>
  <c r="P7" i="3"/>
  <c r="N7" i="3" s="1"/>
  <c r="P6" i="3"/>
  <c r="N6" i="3" s="1"/>
  <c r="P5" i="3"/>
  <c r="N5" i="3" s="1"/>
  <c r="P4" i="3"/>
  <c r="N4" i="3" s="1"/>
  <c r="P3" i="3"/>
  <c r="N3" i="3" s="1"/>
  <c r="P2" i="3"/>
  <c r="N2" i="3" s="1"/>
  <c r="G3" i="3"/>
  <c r="D3" i="3" s="1"/>
  <c r="G4" i="3"/>
  <c r="D4" i="3" s="1"/>
  <c r="G5" i="3"/>
  <c r="D5" i="3" s="1"/>
  <c r="G6" i="3"/>
  <c r="D6" i="3" s="1"/>
  <c r="G7" i="3"/>
  <c r="D7" i="3" s="1"/>
  <c r="G8" i="3"/>
  <c r="D8" i="3" s="1"/>
  <c r="G9" i="3"/>
  <c r="D9" i="3" s="1"/>
  <c r="G2" i="3"/>
  <c r="E2" i="3" s="1"/>
  <c r="D13" i="3"/>
  <c r="U8" i="2"/>
  <c r="U7" i="2"/>
  <c r="U6" i="2"/>
  <c r="U5" i="2"/>
  <c r="U4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2" i="2"/>
  <c r="M9" i="3" l="1"/>
  <c r="Q5" i="2"/>
  <c r="AV21" i="3"/>
  <c r="AV19" i="3"/>
  <c r="AV20" i="3"/>
  <c r="AJ4" i="3"/>
  <c r="AL3" i="3"/>
  <c r="AK3" i="3"/>
  <c r="AL2" i="3"/>
  <c r="AK2" i="3"/>
  <c r="AK19" i="3"/>
  <c r="AJ9" i="3"/>
  <c r="AL9" i="3" s="1"/>
  <c r="AK9" i="3"/>
  <c r="AJ20" i="3"/>
  <c r="AK20" i="3"/>
  <c r="AJ8" i="3"/>
  <c r="AL8" i="3" s="1"/>
  <c r="AK8" i="3"/>
  <c r="AJ21" i="3"/>
  <c r="AL21" i="3" s="1"/>
  <c r="AK21" i="3"/>
  <c r="AJ19" i="3"/>
  <c r="AL19" i="3" s="1"/>
  <c r="AJ7" i="3"/>
  <c r="AL7" i="3" s="1"/>
  <c r="AK7" i="3"/>
  <c r="AJ22" i="3"/>
  <c r="AL22" i="3" s="1"/>
  <c r="AK22" i="3"/>
  <c r="AJ6" i="3"/>
  <c r="AL6" i="3" s="1"/>
  <c r="AK6" i="3"/>
  <c r="AJ23" i="3"/>
  <c r="AL23" i="3" s="1"/>
  <c r="AK23" i="3"/>
  <c r="Q7" i="2"/>
  <c r="Q9" i="2"/>
  <c r="U3" i="2" s="1"/>
  <c r="Q6" i="2"/>
  <c r="Q2" i="2"/>
  <c r="AL5" i="3"/>
  <c r="AL4" i="3"/>
  <c r="Q3" i="2"/>
  <c r="Q4" i="2"/>
  <c r="AL20" i="3"/>
  <c r="Q8" i="2"/>
  <c r="AJ24" i="3"/>
  <c r="AL24" i="3" s="1"/>
  <c r="E8" i="3"/>
  <c r="E4" i="3"/>
  <c r="E9" i="3"/>
  <c r="E7" i="3"/>
  <c r="E3" i="3"/>
  <c r="M8" i="3"/>
  <c r="D2" i="3"/>
  <c r="E6" i="3"/>
  <c r="E5" i="3"/>
  <c r="M3" i="3"/>
  <c r="M7" i="3"/>
  <c r="M2" i="3"/>
  <c r="M6" i="3"/>
  <c r="M4" i="3"/>
  <c r="M5" i="3"/>
  <c r="U2" i="2" l="1"/>
</calcChain>
</file>

<file path=xl/sharedStrings.xml><?xml version="1.0" encoding="utf-8"?>
<sst xmlns="http://schemas.openxmlformats.org/spreadsheetml/2006/main" count="1246" uniqueCount="343">
  <si>
    <t>************************************************************************************************************************************************************</t>
  </si>
  <si>
    <t>*   The following results were generated the 18/09/2020 at 12:13:05 with Fstat for windows, V2.9.4  (June. 2003) from file TrypanoBruceiFoyerAnCreate.dat. *</t>
  </si>
  <si>
    <t xml:space="preserve">      </t>
  </si>
  <si>
    <t xml:space="preserve">  pop1</t>
  </si>
  <si>
    <t xml:space="preserve">  pop2</t>
  </si>
  <si>
    <t xml:space="preserve">  pop3</t>
  </si>
  <si>
    <t xml:space="preserve">  pop4</t>
  </si>
  <si>
    <t xml:space="preserve">  pop5</t>
  </si>
  <si>
    <t xml:space="preserve">  pop6</t>
  </si>
  <si>
    <t xml:space="preserve"> All_W</t>
  </si>
  <si>
    <t>All_UW</t>
  </si>
  <si>
    <t xml:space="preserve">    Locus: mic-bg</t>
  </si>
  <si>
    <t xml:space="preserve">     N</t>
  </si>
  <si>
    <t>p: 162</t>
  </si>
  <si>
    <t>p: 164</t>
  </si>
  <si>
    <t>p: 192</t>
  </si>
  <si>
    <t>p: 194</t>
  </si>
  <si>
    <t>p: 200</t>
  </si>
  <si>
    <t>p: 170</t>
  </si>
  <si>
    <t>p: 172</t>
  </si>
  <si>
    <t>p: 174</t>
  </si>
  <si>
    <t>p: 176</t>
  </si>
  <si>
    <t>p: 210</t>
  </si>
  <si>
    <t>p: 226</t>
  </si>
  <si>
    <t>p: 266</t>
  </si>
  <si>
    <t>p: 182</t>
  </si>
  <si>
    <t xml:space="preserve">    Locus: misat-</t>
  </si>
  <si>
    <t>p: 101</t>
  </si>
  <si>
    <t>p: 115</t>
  </si>
  <si>
    <t>p: 117</t>
  </si>
  <si>
    <t>p: 121</t>
  </si>
  <si>
    <t>p: 139</t>
  </si>
  <si>
    <t>p: 143</t>
  </si>
  <si>
    <t>p: 145</t>
  </si>
  <si>
    <t>p: 149</t>
  </si>
  <si>
    <t>p: 122</t>
  </si>
  <si>
    <t>p: 126</t>
  </si>
  <si>
    <t>p: 128</t>
  </si>
  <si>
    <t>p: 130</t>
  </si>
  <si>
    <t>p: 184</t>
  </si>
  <si>
    <t>p: 186</t>
  </si>
  <si>
    <t>p: 190</t>
  </si>
  <si>
    <t>p: 256</t>
  </si>
  <si>
    <t xml:space="preserve">    Locus: m6c8</t>
  </si>
  <si>
    <t>p:  85</t>
  </si>
  <si>
    <t>p:  97</t>
  </si>
  <si>
    <t>p: 125</t>
  </si>
  <si>
    <t>p: 157</t>
  </si>
  <si>
    <t>p: 165</t>
  </si>
  <si>
    <t>p: 169</t>
  </si>
  <si>
    <t>p: 175</t>
  </si>
  <si>
    <t>p: 195</t>
  </si>
  <si>
    <t xml:space="preserve">    Locus: mt3033</t>
  </si>
  <si>
    <t>p: 154</t>
  </si>
  <si>
    <t>p: 158</t>
  </si>
  <si>
    <t>p: 178</t>
  </si>
  <si>
    <t xml:space="preserve">    Locus: trbpa1</t>
  </si>
  <si>
    <t>p: 141</t>
  </si>
  <si>
    <t>p: 185</t>
  </si>
  <si>
    <t>p: 203</t>
  </si>
  <si>
    <t>p: 215</t>
  </si>
  <si>
    <t>************************************************</t>
  </si>
  <si>
    <t xml:space="preserve">Gene diversity per locus and population : </t>
  </si>
  <si>
    <t>mic-bg</t>
  </si>
  <si>
    <t>misat-</t>
  </si>
  <si>
    <t>m6c8</t>
  </si>
  <si>
    <t>mt3033</t>
  </si>
  <si>
    <t>trbpa1</t>
  </si>
  <si>
    <t xml:space="preserve">number of alleles sampled : </t>
  </si>
  <si>
    <t xml:space="preserve">Fis Per population : </t>
  </si>
  <si>
    <t xml:space="preserve">All </t>
  </si>
  <si>
    <t>P-value for Fis within samples.</t>
  </si>
  <si>
    <t>based on : 10000 randomisations.</t>
  </si>
  <si>
    <t>Indicative adjusted nominal level (5%) for one table is :    0.00104</t>
  </si>
  <si>
    <t>Proportion of randomisations that gave a LARGER Fis than the observed:</t>
  </si>
  <si>
    <t>Proportion of randomisations that gave a SMALLER Fis than the observed:</t>
  </si>
  <si>
    <t xml:space="preserve">Nei's estimation of heterozygosity </t>
  </si>
  <si>
    <t>LocName</t>
  </si>
  <si>
    <t xml:space="preserve">    Ho</t>
  </si>
  <si>
    <t xml:space="preserve">    Hs</t>
  </si>
  <si>
    <t xml:space="preserve">    Ht</t>
  </si>
  <si>
    <t xml:space="preserve">   Dst</t>
  </si>
  <si>
    <t xml:space="preserve">  Dst'</t>
  </si>
  <si>
    <t xml:space="preserve">   Ht'</t>
  </si>
  <si>
    <t xml:space="preserve">   Fst</t>
  </si>
  <si>
    <t xml:space="preserve">  Fst'</t>
  </si>
  <si>
    <t xml:space="preserve">   Fis</t>
  </si>
  <si>
    <t>Overall</t>
  </si>
  <si>
    <t>*******************************************************</t>
  </si>
  <si>
    <t>P-value for genotypic disequilibrium</t>
  </si>
  <si>
    <t>based on      10000 permutations.</t>
  </si>
  <si>
    <t xml:space="preserve">   All</t>
  </si>
  <si>
    <t>mic-bg X mic-bg</t>
  </si>
  <si>
    <t xml:space="preserve">      NA</t>
  </si>
  <si>
    <t>mic-bg X misat-</t>
  </si>
  <si>
    <t>mic-bg X m6c8</t>
  </si>
  <si>
    <t>mic-bg X mt3033</t>
  </si>
  <si>
    <t>mic-bg X trbpa1</t>
  </si>
  <si>
    <t>misat- X misat-</t>
  </si>
  <si>
    <t>misat- X m6c8</t>
  </si>
  <si>
    <t>misat- X mt3033</t>
  </si>
  <si>
    <t>misat- X trbpa1</t>
  </si>
  <si>
    <t>m6c8 X mt3033</t>
  </si>
  <si>
    <t>m6c8 X trbpa1</t>
  </si>
  <si>
    <t>mt3033 X trbpa1</t>
  </si>
  <si>
    <t>Weir &amp; Cockerham (1984) estimation of Fit (CapF), Fst (theta) and Fis (smallF).</t>
  </si>
  <si>
    <t>relat is Relatedness estimated following Queller &amp; Goodnight (1989)</t>
  </si>
  <si>
    <t>relatc is relatedness inbreeding corrected following Pamilo (1984, 1985)</t>
  </si>
  <si>
    <t>sig_a, sig_b and sig_w are the component of variance</t>
  </si>
  <si>
    <t>among samples, among individuals within samples and within individuals respectively.</t>
  </si>
  <si>
    <t xml:space="preserve"> For locus : mic-bg</t>
  </si>
  <si>
    <t>Allele</t>
  </si>
  <si>
    <t xml:space="preserve">  Capf</t>
  </si>
  <si>
    <t xml:space="preserve"> Theta</t>
  </si>
  <si>
    <t>Smallf</t>
  </si>
  <si>
    <t xml:space="preserve"> Relat</t>
  </si>
  <si>
    <t>Relatc</t>
  </si>
  <si>
    <t xml:space="preserve"> Sig_a</t>
  </si>
  <si>
    <t xml:space="preserve"> Sig_b</t>
  </si>
  <si>
    <t xml:space="preserve"> Sig_w</t>
  </si>
  <si>
    <t xml:space="preserve">  All</t>
  </si>
  <si>
    <t xml:space="preserve">    NA</t>
  </si>
  <si>
    <t xml:space="preserve"> For locus : misat-</t>
  </si>
  <si>
    <t xml:space="preserve"> For locus : m6c8</t>
  </si>
  <si>
    <t xml:space="preserve"> For locus : mt3033</t>
  </si>
  <si>
    <t xml:space="preserve"> For locus : trbpa1</t>
  </si>
  <si>
    <t xml:space="preserve"> Over all loci</t>
  </si>
  <si>
    <t>Jackknifing over populations.</t>
  </si>
  <si>
    <t xml:space="preserve"> Total</t>
  </si>
  <si>
    <t xml:space="preserve"> Means</t>
  </si>
  <si>
    <t xml:space="preserve"> Std. Err.</t>
  </si>
  <si>
    <t xml:space="preserve"> Jackknifing over loci.</t>
  </si>
  <si>
    <t xml:space="preserve"> total</t>
  </si>
  <si>
    <t xml:space="preserve">         Bootstrapping over Loci.</t>
  </si>
  <si>
    <t xml:space="preserve">         95% Confidence Interval.</t>
  </si>
  <si>
    <t xml:space="preserve">  CapF</t>
  </si>
  <si>
    <t xml:space="preserve"> theta</t>
  </si>
  <si>
    <t xml:space="preserve">         99% Confidence Interval.</t>
  </si>
  <si>
    <t>Randomising alleles within samples.</t>
  </si>
  <si>
    <t>Testing for Hardy-Weinberg within samples.</t>
  </si>
  <si>
    <t>Statistic used to classified tables is smallf (Fis).</t>
  </si>
  <si>
    <t>Prop rand. larger than observed in [</t>
  </si>
  <si>
    <t xml:space="preserve">   0.99990]</t>
  </si>
  <si>
    <t xml:space="preserve">   0.99750]</t>
  </si>
  <si>
    <t>All Loci</t>
  </si>
  <si>
    <t>Randomising genotypes among samples.</t>
  </si>
  <si>
    <t>test based on : 10000 randomisations.</t>
  </si>
  <si>
    <t>testing for population differentiation,</t>
  </si>
  <si>
    <t>NOT ASSUMING RANDOM MATING within samples.</t>
  </si>
  <si>
    <t>Statistic used is the log-likelihood G (Goudet et al, 1996)</t>
  </si>
  <si>
    <t xml:space="preserve">Number of complete multilocus genotypes in the different samples: </t>
  </si>
  <si>
    <t xml:space="preserve">Prop rand. larger than observed&lt; </t>
  </si>
  <si>
    <t xml:space="preserve">   0.00000]</t>
  </si>
  <si>
    <t>mic-bg1</t>
  </si>
  <si>
    <t>mic-bg5</t>
  </si>
  <si>
    <t>mic-bg6</t>
  </si>
  <si>
    <t>misat-g4</t>
  </si>
  <si>
    <t>misat-g9</t>
  </si>
  <si>
    <t>trbpa1o2</t>
  </si>
  <si>
    <t>Locus1</t>
  </si>
  <si>
    <t>Locus2</t>
  </si>
  <si>
    <t>NA</t>
  </si>
  <si>
    <t>p-value</t>
  </si>
  <si>
    <t>p-BY</t>
  </si>
  <si>
    <t>k</t>
  </si>
  <si>
    <t>Sig</t>
  </si>
  <si>
    <t>Locus</t>
  </si>
  <si>
    <t>HT</t>
  </si>
  <si>
    <t>nSig</t>
  </si>
  <si>
    <t>Spearman's rank correlation rho</t>
  </si>
  <si>
    <t>data:  HT and nSig</t>
  </si>
  <si>
    <t>S = 39.845, p-value = 0.1809</t>
  </si>
  <si>
    <t>alternative hypothesis: true rho is not equal to 0</t>
  </si>
  <si>
    <t>sample estimates:</t>
  </si>
  <si>
    <t xml:space="preserve">      rho </t>
  </si>
  <si>
    <t>S = 65.978, p-value = 0.7023</t>
  </si>
  <si>
    <t xml:space="preserve">       rho </t>
  </si>
  <si>
    <t>FST</t>
  </si>
  <si>
    <t>FIS</t>
  </si>
  <si>
    <t>Tous</t>
  </si>
  <si>
    <t>li</t>
  </si>
  <si>
    <t>ls</t>
  </si>
  <si>
    <t>t</t>
  </si>
  <si>
    <t>StdrdErr</t>
  </si>
  <si>
    <t>n</t>
  </si>
  <si>
    <t>Jackknives over loci</t>
  </si>
  <si>
    <t>ratio</t>
  </si>
  <si>
    <t>data:  FIS and FST</t>
  </si>
  <si>
    <t>S = 94, p-value = 0.793</t>
  </si>
  <si>
    <t>Blancs</t>
  </si>
  <si>
    <t>data:  Blancs and FIS</t>
  </si>
  <si>
    <t>S = 65.377, p-value = 0.2989</t>
  </si>
  <si>
    <t>alternative hypothesis: true rho is greater than 0</t>
  </si>
  <si>
    <t>S = 2.5963, p-value = 0.004025</t>
  </si>
  <si>
    <t>data:  Allele and Capf</t>
  </si>
  <si>
    <t>S = 12.818, p-value = 0.7236</t>
  </si>
  <si>
    <t>alternative hypothesis: true rho is less than 0</t>
  </si>
  <si>
    <t>S = 44.9, p-value = 0.665</t>
  </si>
  <si>
    <t>S = 106.13, p-value = 0.2642</t>
  </si>
  <si>
    <t>p</t>
  </si>
  <si>
    <t>weight</t>
  </si>
  <si>
    <t>&gt; LinearModel.1 &lt;- lm(Capf ~ Allele, data=Dataset, weights=weight)</t>
  </si>
  <si>
    <t>&gt; summary(LinearModel.1)</t>
  </si>
  <si>
    <t>Call:</t>
  </si>
  <si>
    <t>lm(formula = Capf ~ Allele, data = Dataset, weights = weight)</t>
  </si>
  <si>
    <t>Weighted Residuals:</t>
  </si>
  <si>
    <t xml:space="preserve">      Min        1Q    Median        3Q       Max </t>
  </si>
  <si>
    <t xml:space="preserve">-0.024441 -0.002768  0.019186  0.023269  0.029058 </t>
  </si>
  <si>
    <t>Coefficients:</t>
  </si>
  <si>
    <t xml:space="preserve">             Estimate Std. Error t value Pr(&gt;|t|)</t>
  </si>
  <si>
    <t>(Intercept) -0.384516   0.276655  -1.390    0.214</t>
  </si>
  <si>
    <t>Allele       0.001005   0.002103   0.478    0.650</t>
  </si>
  <si>
    <t>Residual standard error: 0.02505 on 6 degrees of freedom</t>
  </si>
  <si>
    <t>Multiple R-squared:  0.03667,</t>
  </si>
  <si>
    <t xml:space="preserve">Adjusted R-squared:  -0.1239 </t>
  </si>
  <si>
    <t>F-statistic: 0.2284 on 1 and 6 DF,  p-value: 0.6496</t>
  </si>
  <si>
    <t>&gt; LinearModel.2 &lt;- lm(Smallf ~ Allele, data=Dataset, weights=weight)</t>
  </si>
  <si>
    <t>&gt; summary(LinearModel.2)</t>
  </si>
  <si>
    <t>lm(formula = Smallf ~ Allele, data = Dataset, weights = weight)</t>
  </si>
  <si>
    <t xml:space="preserve">-0.023019 -0.009326  0.018290  0.049030  0.075430 </t>
  </si>
  <si>
    <t xml:space="preserve">              Estimate Std. Error t value Pr(&gt;|t|)</t>
  </si>
  <si>
    <t>(Intercept) -0.4661154  0.5298983  -0.880    0.413</t>
  </si>
  <si>
    <t>Allele      -0.0009086  0.0040275  -0.226    0.829</t>
  </si>
  <si>
    <t>Residual standard error: 0.04798 on 6 degrees of freedom</t>
  </si>
  <si>
    <t>Multiple R-squared:  0.008412,</t>
  </si>
  <si>
    <t xml:space="preserve">Adjusted R-squared:  -0.1569 </t>
  </si>
  <si>
    <t>F-statistic: 0.0509 on 1 and 6 DF,  p-value: 0.829</t>
  </si>
  <si>
    <t>S = 271.9, p-value = 0.5605</t>
  </si>
  <si>
    <t xml:space="preserve">     rho </t>
  </si>
  <si>
    <t>S = 94.933, p-value = 0.7052</t>
  </si>
  <si>
    <t>S = 52, p-value = 0.1778</t>
  </si>
  <si>
    <t>&gt; summary(LinearModel.3)</t>
  </si>
  <si>
    <t xml:space="preserve">       1        2        3        4        5        6 </t>
  </si>
  <si>
    <t xml:space="preserve"> 0.02509 -0.04025  0.05852  0.03935 -0.05323  0.03318 </t>
  </si>
  <si>
    <t>(Intercept) -0.4425176  0.7100337  -0.623    0.567</t>
  </si>
  <si>
    <t>Allele       0.0009252  0.0041902   0.221    0.836</t>
  </si>
  <si>
    <t>Residual standard error: 0.05281 on 4 degrees of freedom</t>
  </si>
  <si>
    <t>Multiple R-squared:  0.01204,</t>
  </si>
  <si>
    <t xml:space="preserve">Adjusted R-squared:  -0.2349 </t>
  </si>
  <si>
    <t>F-statistic: 0.04875 on 1 and 4 DF,  p-value: 0.8361</t>
  </si>
  <si>
    <t>&gt; LinearModel.4 &lt;- lm(Smallf ~ Allele, data=Dataset, weights=weight)</t>
  </si>
  <si>
    <t>&gt; summary(LinearModel.4)</t>
  </si>
  <si>
    <t xml:space="preserve"> 0.08321 -0.02235 -0.01529  0.08973 -0.02051  0.01587 </t>
  </si>
  <si>
    <t xml:space="preserve">             Estimate Std. Error t value Pr(&gt;|t|)  </t>
  </si>
  <si>
    <t>(Intercept) -2.341161   0.860350  -2.721   0.0529 .</t>
  </si>
  <si>
    <t xml:space="preserve">Allele       0.010061   0.005077   1.982   0.1186  </t>
  </si>
  <si>
    <t>---</t>
  </si>
  <si>
    <t>Signif. codes:  0 '***' 0.001 '**' 0.01 '*' 0.05 '.' 0.1 ' ' 1</t>
  </si>
  <si>
    <t>Residual standard error: 0.06399 on 4 degrees of freedom</t>
  </si>
  <si>
    <t>Multiple R-squared:  0.4954,</t>
  </si>
  <si>
    <t xml:space="preserve">Adjusted R-squared:  0.3692 </t>
  </si>
  <si>
    <t>F-statistic: 3.927 on 1 and 4 DF,  p-value: 0.1186</t>
  </si>
  <si>
    <t>S = 40, p-value = 0.4014</t>
  </si>
  <si>
    <t>&gt; LinearModel.5 &lt;- lm(Capf ~ Allele, data=Dataset, weights=weight)</t>
  </si>
  <si>
    <t>&gt; summary(LinearModel.5)</t>
  </si>
  <si>
    <t xml:space="preserve"> 0.01646 -0.10281  0.33296 -0.04116 -0.09869 -0.00416 </t>
  </si>
  <si>
    <t xml:space="preserve">            Estimate Std. Error t value Pr(&gt;|t|)</t>
  </si>
  <si>
    <t>(Intercept) -0.55345    1.75770  -0.315    0.769</t>
  </si>
  <si>
    <t>Allele       0.00282    0.01003   0.281    0.792</t>
  </si>
  <si>
    <t>Residual standard error: 0.1825 on 4 degrees of freedom</t>
  </si>
  <si>
    <t>Multiple R-squared:  0.01939,</t>
  </si>
  <si>
    <t xml:space="preserve">Adjusted R-squared:  -0.2258 </t>
  </si>
  <si>
    <t>F-statistic: 0.07908 on 1 and 4 DF,  p-value: 0.7925</t>
  </si>
  <si>
    <t>&gt; LinearModel.6 &lt;- lm(Smallf ~ Allele, data=Dataset, weights=weight)</t>
  </si>
  <si>
    <t>&gt; summary(LinearModel.6)</t>
  </si>
  <si>
    <t xml:space="preserve"> 0.01712 -0.11148  0.36818 -0.05152 -0.10914  0.01041 </t>
  </si>
  <si>
    <t>(Intercept) -0.352780   1.944449  -0.181    0.865</t>
  </si>
  <si>
    <t>Allele       0.001033   0.011094   0.093    0.930</t>
  </si>
  <si>
    <t>Residual standard error: 0.2018 on 4 degrees of freedom</t>
  </si>
  <si>
    <t>Multiple R-squared:  0.002162,</t>
  </si>
  <si>
    <t>Adjusted R-squared:  -0.2473</t>
  </si>
  <si>
    <t>HS</t>
  </si>
  <si>
    <t>Abs(DeltaFIS)</t>
  </si>
  <si>
    <t>Superposition</t>
  </si>
  <si>
    <t>K</t>
  </si>
  <si>
    <t>HomozObs</t>
  </si>
  <si>
    <t>N</t>
  </si>
  <si>
    <t>ExpHomoz</t>
  </si>
  <si>
    <t>ObsHomoz&amp;Blancs</t>
  </si>
  <si>
    <t>K+blanc</t>
  </si>
  <si>
    <t>Échelle</t>
  </si>
  <si>
    <t>Marqueur</t>
  </si>
  <si>
    <t>Géographie</t>
  </si>
  <si>
    <t>Sous-échantillon1</t>
  </si>
  <si>
    <t>Sous-échantillon2</t>
  </si>
  <si>
    <t>P-value</t>
  </si>
  <si>
    <t>Hs</t>
  </si>
  <si>
    <t>FST’</t>
  </si>
  <si>
    <t>Temporelle</t>
  </si>
  <si>
    <t>Loci</t>
  </si>
  <si>
    <t>Bonon</t>
  </si>
  <si>
    <t>Dubréka</t>
  </si>
  <si>
    <t>MLG</t>
  </si>
  <si>
    <t>Spatiale</t>
  </si>
  <si>
    <t>Entre pays</t>
  </si>
  <si>
    <t>Boffa</t>
  </si>
  <si>
    <t>Guinée</t>
  </si>
  <si>
    <t>p-BH</t>
  </si>
  <si>
    <t>%Superp</t>
  </si>
  <si>
    <t>FIS_Exp</t>
  </si>
  <si>
    <t>N_2pops</t>
  </si>
  <si>
    <t>N_1pop</t>
  </si>
  <si>
    <t>m2pops</t>
  </si>
  <si>
    <t>u</t>
  </si>
  <si>
    <t>Nm_2pops</t>
  </si>
  <si>
    <t>m_2pops</t>
  </si>
  <si>
    <t>min</t>
  </si>
  <si>
    <t>moyenne</t>
  </si>
  <si>
    <t>max</t>
  </si>
  <si>
    <t>Moyenne et gamme pour les meilleurs loci</t>
  </si>
  <si>
    <t>Méthode</t>
  </si>
  <si>
    <t>Sous-échantillon</t>
  </si>
  <si>
    <t>Li</t>
  </si>
  <si>
    <t>Ls</t>
  </si>
  <si>
    <t>m</t>
  </si>
  <si>
    <t>Nm</t>
  </si>
  <si>
    <t>Boffa-Dubréka</t>
  </si>
  <si>
    <t>Waples</t>
  </si>
  <si>
    <t>2000-2004</t>
  </si>
  <si>
    <t>2002-2004</t>
  </si>
  <si>
    <t>(moyenne)</t>
  </si>
  <si>
    <t>1998-2002</t>
  </si>
  <si>
    <t>Moyennes</t>
  </si>
  <si>
    <t>Bonon 2000-2002</t>
  </si>
  <si>
    <t>MLNE Maximum likelihood</t>
  </si>
  <si>
    <t>MLNE Moment</t>
  </si>
  <si>
    <t>FST Boffa-Dubreka</t>
  </si>
  <si>
    <t>Moyenne</t>
  </si>
  <si>
    <t>Ne par MLGs</t>
  </si>
  <si>
    <t>Moyenne et gamme pour les meilleurs loci par modélisation</t>
  </si>
  <si>
    <t>Moyennes et intervalles de confiance par inférences sur MLGs</t>
  </si>
  <si>
    <t>Ne</t>
  </si>
  <si>
    <t>Nem</t>
  </si>
  <si>
    <t>Enquête</t>
  </si>
  <si>
    <t>Foyer</t>
  </si>
  <si>
    <t>Dubreka</t>
  </si>
  <si>
    <t>N_infectés</t>
  </si>
  <si>
    <t>Moyenne et gamme pour les résultats des prospections médicales</t>
  </si>
  <si>
    <t>2 populations</t>
  </si>
  <si>
    <t>1 population isolée</t>
  </si>
  <si>
    <t>Fig 99a</t>
  </si>
  <si>
    <t>Fig 99 b</t>
  </si>
  <si>
    <t>N (cf feuille FISFST)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</si>
</sst>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FISFST!$C$1</c:f>
              <c:strCache>
                <c:ptCount val="1"/>
                <c:pt idx="0">
                  <c:v>FIS</c:v>
                </c:pt>
              </c:strCache>
            </c:strRef>
          </c:tx>
          <c:cat>
            <c:strRef>
              <c:f>FISFST!$B$2:$B$10</c:f>
              <c:strCache>
                <c:ptCount val="9"/>
                <c:pt idx="0">
                  <c:v>mic-bg1</c:v>
                </c:pt>
                <c:pt idx="1">
                  <c:v>mic-bg5</c:v>
                </c:pt>
                <c:pt idx="2">
                  <c:v>mic-bg6</c:v>
                </c:pt>
                <c:pt idx="3">
                  <c:v>misat-g4</c:v>
                </c:pt>
                <c:pt idx="4">
                  <c:v>misat-g9</c:v>
                </c:pt>
                <c:pt idx="5">
                  <c:v>m6c8</c:v>
                </c:pt>
                <c:pt idx="6">
                  <c:v>mt3033</c:v>
                </c:pt>
                <c:pt idx="7">
                  <c:v>trbpa1o2</c:v>
                </c:pt>
                <c:pt idx="8">
                  <c:v>Tous</c:v>
                </c:pt>
              </c:strCache>
            </c:strRef>
          </c:cat>
          <c:val>
            <c:numRef>
              <c:f>FISFST!$C$2:$C$10</c:f>
              <c:numCache>
                <c:formatCode>General</c:formatCode>
                <c:ptCount val="9"/>
                <c:pt idx="0">
                  <c:v>-0.64700000000000002</c:v>
                </c:pt>
                <c:pt idx="1">
                  <c:v>-0.89500000000000002</c:v>
                </c:pt>
                <c:pt idx="2">
                  <c:v>-1</c:v>
                </c:pt>
                <c:pt idx="3">
                  <c:v>-0.57899999999999996</c:v>
                </c:pt>
                <c:pt idx="4">
                  <c:v>-0.47099999999999997</c:v>
                </c:pt>
                <c:pt idx="5">
                  <c:v>-0.53900000000000003</c:v>
                </c:pt>
                <c:pt idx="6">
                  <c:v>-0.626</c:v>
                </c:pt>
                <c:pt idx="7">
                  <c:v>-0.23799999999999999</c:v>
                </c:pt>
                <c:pt idx="8">
                  <c:v>-0.61099999999999999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3-41E7-A0A8-B47E3E6BBCCF}"/>
            </c:ext>
          </c:extLst>
        </c:ser>
        <c:ser>
          <c:idx val="1"/>
          <c:order val="1"/>
          <c:tx>
            <c:strRef>
              <c:f>FISFST!$D$1</c:f>
              <c:strCache>
                <c:ptCount val="1"/>
                <c:pt idx="0">
                  <c:v>li</c:v>
                </c:pt>
              </c:strCache>
            </c:strRef>
          </c:tx>
          <c:cat>
            <c:strRef>
              <c:f>FISFST!$B$2:$B$10</c:f>
              <c:strCache>
                <c:ptCount val="9"/>
                <c:pt idx="0">
                  <c:v>mic-bg1</c:v>
                </c:pt>
                <c:pt idx="1">
                  <c:v>mic-bg5</c:v>
                </c:pt>
                <c:pt idx="2">
                  <c:v>mic-bg6</c:v>
                </c:pt>
                <c:pt idx="3">
                  <c:v>misat-g4</c:v>
                </c:pt>
                <c:pt idx="4">
                  <c:v>misat-g9</c:v>
                </c:pt>
                <c:pt idx="5">
                  <c:v>m6c8</c:v>
                </c:pt>
                <c:pt idx="6">
                  <c:v>mt3033</c:v>
                </c:pt>
                <c:pt idx="7">
                  <c:v>trbpa1o2</c:v>
                </c:pt>
                <c:pt idx="8">
                  <c:v>Tous</c:v>
                </c:pt>
              </c:strCache>
            </c:strRef>
          </c:cat>
          <c:val>
            <c:numRef>
              <c:f>FISFST!$D$2:$D$10</c:f>
              <c:numCache>
                <c:formatCode>General</c:formatCode>
                <c:ptCount val="9"/>
                <c:pt idx="0">
                  <c:v>-0.92976400191999464</c:v>
                </c:pt>
                <c:pt idx="1">
                  <c:v>-1.0235290917818158</c:v>
                </c:pt>
                <c:pt idx="2">
                  <c:v>-1</c:v>
                </c:pt>
                <c:pt idx="3">
                  <c:v>-0.74608781931636048</c:v>
                </c:pt>
                <c:pt idx="4">
                  <c:v>-0.7254876017279952</c:v>
                </c:pt>
                <c:pt idx="5">
                  <c:v>-0.68809374646690635</c:v>
                </c:pt>
                <c:pt idx="6">
                  <c:v>-0.92418749293381253</c:v>
                </c:pt>
                <c:pt idx="7">
                  <c:v>-0.99118047784144026</c:v>
                </c:pt>
                <c:pt idx="8">
                  <c:v>-0.76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3-41E7-A0A8-B47E3E6BBCCF}"/>
            </c:ext>
          </c:extLst>
        </c:ser>
        <c:ser>
          <c:idx val="2"/>
          <c:order val="2"/>
          <c:tx>
            <c:strRef>
              <c:f>FISFST!$E$1</c:f>
              <c:strCache>
                <c:ptCount val="1"/>
                <c:pt idx="0">
                  <c:v>ls</c:v>
                </c:pt>
              </c:strCache>
            </c:strRef>
          </c:tx>
          <c:cat>
            <c:strRef>
              <c:f>FISFST!$B$2:$B$10</c:f>
              <c:strCache>
                <c:ptCount val="9"/>
                <c:pt idx="0">
                  <c:v>mic-bg1</c:v>
                </c:pt>
                <c:pt idx="1">
                  <c:v>mic-bg5</c:v>
                </c:pt>
                <c:pt idx="2">
                  <c:v>mic-bg6</c:v>
                </c:pt>
                <c:pt idx="3">
                  <c:v>misat-g4</c:v>
                </c:pt>
                <c:pt idx="4">
                  <c:v>misat-g9</c:v>
                </c:pt>
                <c:pt idx="5">
                  <c:v>m6c8</c:v>
                </c:pt>
                <c:pt idx="6">
                  <c:v>mt3033</c:v>
                </c:pt>
                <c:pt idx="7">
                  <c:v>trbpa1o2</c:v>
                </c:pt>
                <c:pt idx="8">
                  <c:v>Tous</c:v>
                </c:pt>
              </c:strCache>
            </c:strRef>
          </c:cat>
          <c:val>
            <c:numRef>
              <c:f>FISFST!$E$2:$E$10</c:f>
              <c:numCache>
                <c:formatCode>General</c:formatCode>
                <c:ptCount val="9"/>
                <c:pt idx="0">
                  <c:v>-0.36423599808000534</c:v>
                </c:pt>
                <c:pt idx="1">
                  <c:v>-0.7664709082181842</c:v>
                </c:pt>
                <c:pt idx="2">
                  <c:v>-1</c:v>
                </c:pt>
                <c:pt idx="3">
                  <c:v>-0.41191218068363944</c:v>
                </c:pt>
                <c:pt idx="4">
                  <c:v>-0.21651239827200475</c:v>
                </c:pt>
                <c:pt idx="5">
                  <c:v>-0.38990625353309372</c:v>
                </c:pt>
                <c:pt idx="6">
                  <c:v>-0.32781250706618742</c:v>
                </c:pt>
                <c:pt idx="7">
                  <c:v>0.51518047784144028</c:v>
                </c:pt>
                <c:pt idx="8">
                  <c:v>-0.47399999999999998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23-41E7-A0A8-B47E3E6BB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46336"/>
        <c:axId val="73502656"/>
      </c:lineChart>
      <c:catAx>
        <c:axId val="600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502656"/>
        <c:crosses val="autoZero"/>
        <c:auto val="1"/>
        <c:lblAlgn val="ctr"/>
        <c:lblOffset val="100"/>
        <c:noMultiLvlLbl val="0"/>
      </c:catAx>
      <c:valAx>
        <c:axId val="73502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046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FISFST!$L$1</c:f>
              <c:strCache>
                <c:ptCount val="1"/>
                <c:pt idx="0">
                  <c:v>FST</c:v>
                </c:pt>
              </c:strCache>
            </c:strRef>
          </c:tx>
          <c:cat>
            <c:strRef>
              <c:f>FISFST!$K$2:$K$10</c:f>
              <c:strCache>
                <c:ptCount val="9"/>
                <c:pt idx="0">
                  <c:v>mic-bg1</c:v>
                </c:pt>
                <c:pt idx="1">
                  <c:v>mic-bg5</c:v>
                </c:pt>
                <c:pt idx="2">
                  <c:v>mic-bg6</c:v>
                </c:pt>
                <c:pt idx="3">
                  <c:v>misat-g4</c:v>
                </c:pt>
                <c:pt idx="4">
                  <c:v>misat-g9</c:v>
                </c:pt>
                <c:pt idx="5">
                  <c:v>m6c8</c:v>
                </c:pt>
                <c:pt idx="6">
                  <c:v>mt3033</c:v>
                </c:pt>
                <c:pt idx="7">
                  <c:v>trbpa1o2</c:v>
                </c:pt>
                <c:pt idx="8">
                  <c:v>Tous</c:v>
                </c:pt>
              </c:strCache>
            </c:strRef>
          </c:cat>
          <c:val>
            <c:numRef>
              <c:f>FISFST!$L$2:$L$10</c:f>
              <c:numCache>
                <c:formatCode>General</c:formatCode>
                <c:ptCount val="9"/>
                <c:pt idx="0">
                  <c:v>0.17199999999999999</c:v>
                </c:pt>
                <c:pt idx="1">
                  <c:v>0.20699999999999999</c:v>
                </c:pt>
                <c:pt idx="2">
                  <c:v>-1</c:v>
                </c:pt>
                <c:pt idx="3">
                  <c:v>0.20599999999999999</c:v>
                </c:pt>
                <c:pt idx="4">
                  <c:v>0.128</c:v>
                </c:pt>
                <c:pt idx="5">
                  <c:v>5.6000000000000001E-2</c:v>
                </c:pt>
                <c:pt idx="6">
                  <c:v>0.20899999999999999</c:v>
                </c:pt>
                <c:pt idx="7">
                  <c:v>0.151</c:v>
                </c:pt>
                <c:pt idx="8">
                  <c:v>0.14899999999999999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1-42E2-90EA-EA1E2AB13FCB}"/>
            </c:ext>
          </c:extLst>
        </c:ser>
        <c:ser>
          <c:idx val="1"/>
          <c:order val="1"/>
          <c:tx>
            <c:strRef>
              <c:f>FISFST!$M$1</c:f>
              <c:strCache>
                <c:ptCount val="1"/>
                <c:pt idx="0">
                  <c:v>li</c:v>
                </c:pt>
              </c:strCache>
            </c:strRef>
          </c:tx>
          <c:cat>
            <c:strRef>
              <c:f>FISFST!$K$2:$K$10</c:f>
              <c:strCache>
                <c:ptCount val="9"/>
                <c:pt idx="0">
                  <c:v>mic-bg1</c:v>
                </c:pt>
                <c:pt idx="1">
                  <c:v>mic-bg5</c:v>
                </c:pt>
                <c:pt idx="2">
                  <c:v>mic-bg6</c:v>
                </c:pt>
                <c:pt idx="3">
                  <c:v>misat-g4</c:v>
                </c:pt>
                <c:pt idx="4">
                  <c:v>misat-g9</c:v>
                </c:pt>
                <c:pt idx="5">
                  <c:v>m6c8</c:v>
                </c:pt>
                <c:pt idx="6">
                  <c:v>mt3033</c:v>
                </c:pt>
                <c:pt idx="7">
                  <c:v>trbpa1o2</c:v>
                </c:pt>
                <c:pt idx="8">
                  <c:v>Tous</c:v>
                </c:pt>
              </c:strCache>
            </c:strRef>
          </c:cat>
          <c:val>
            <c:numRef>
              <c:f>FISFST!$M$2:$M$10</c:f>
              <c:numCache>
                <c:formatCode>General</c:formatCode>
                <c:ptCount val="9"/>
                <c:pt idx="0">
                  <c:v>-0.15446389312581205</c:v>
                </c:pt>
                <c:pt idx="1">
                  <c:v>0.13759429043781948</c:v>
                </c:pt>
                <c:pt idx="2">
                  <c:v>-1</c:v>
                </c:pt>
                <c:pt idx="3">
                  <c:v>4.405334435491215E-2</c:v>
                </c:pt>
                <c:pt idx="4">
                  <c:v>1.4894399232002142E-2</c:v>
                </c:pt>
                <c:pt idx="5">
                  <c:v>-5.4535018932361533E-2</c:v>
                </c:pt>
                <c:pt idx="6">
                  <c:v>-4.5487601727995236E-2</c:v>
                </c:pt>
                <c:pt idx="7">
                  <c:v>-3.408189216581467E-2</c:v>
                </c:pt>
                <c:pt idx="8">
                  <c:v>9.9000000000000005E-2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1-42E2-90EA-EA1E2AB13FCB}"/>
            </c:ext>
          </c:extLst>
        </c:ser>
        <c:ser>
          <c:idx val="2"/>
          <c:order val="2"/>
          <c:tx>
            <c:strRef>
              <c:f>FISFST!$N$1</c:f>
              <c:strCache>
                <c:ptCount val="1"/>
                <c:pt idx="0">
                  <c:v>ls</c:v>
                </c:pt>
              </c:strCache>
            </c:strRef>
          </c:tx>
          <c:cat>
            <c:strRef>
              <c:f>FISFST!$K$2:$K$10</c:f>
              <c:strCache>
                <c:ptCount val="9"/>
                <c:pt idx="0">
                  <c:v>mic-bg1</c:v>
                </c:pt>
                <c:pt idx="1">
                  <c:v>mic-bg5</c:v>
                </c:pt>
                <c:pt idx="2">
                  <c:v>mic-bg6</c:v>
                </c:pt>
                <c:pt idx="3">
                  <c:v>misat-g4</c:v>
                </c:pt>
                <c:pt idx="4">
                  <c:v>misat-g9</c:v>
                </c:pt>
                <c:pt idx="5">
                  <c:v>m6c8</c:v>
                </c:pt>
                <c:pt idx="6">
                  <c:v>mt3033</c:v>
                </c:pt>
                <c:pt idx="7">
                  <c:v>trbpa1o2</c:v>
                </c:pt>
                <c:pt idx="8">
                  <c:v>Tous</c:v>
                </c:pt>
              </c:strCache>
            </c:strRef>
          </c:cat>
          <c:val>
            <c:numRef>
              <c:f>FISFST!$N$2:$N$10</c:f>
              <c:numCache>
                <c:formatCode>General</c:formatCode>
                <c:ptCount val="9"/>
                <c:pt idx="0">
                  <c:v>0.49846389312581202</c:v>
                </c:pt>
                <c:pt idx="1">
                  <c:v>0.27640570956218047</c:v>
                </c:pt>
                <c:pt idx="2">
                  <c:v>-1</c:v>
                </c:pt>
                <c:pt idx="3">
                  <c:v>0.36794665564508783</c:v>
                </c:pt>
                <c:pt idx="4">
                  <c:v>0.24110560076799786</c:v>
                </c:pt>
                <c:pt idx="5">
                  <c:v>0.16653501893236153</c:v>
                </c:pt>
                <c:pt idx="6">
                  <c:v>0.46348760172799519</c:v>
                </c:pt>
                <c:pt idx="7">
                  <c:v>0.33608189216581463</c:v>
                </c:pt>
                <c:pt idx="8">
                  <c:v>0.188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31-42E2-90EA-EA1E2AB13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3984"/>
        <c:axId val="73504960"/>
      </c:lineChart>
      <c:catAx>
        <c:axId val="6135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504960"/>
        <c:crosses val="autoZero"/>
        <c:auto val="1"/>
        <c:lblAlgn val="ctr"/>
        <c:lblOffset val="100"/>
        <c:noMultiLvlLbl val="0"/>
      </c:catAx>
      <c:valAx>
        <c:axId val="7350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353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FISFST!$Y$1</c:f>
              <c:strCache>
                <c:ptCount val="1"/>
                <c:pt idx="0">
                  <c:v>FIS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1.8139107611548556E-2"/>
                  <c:y val="-0.17964311752697579"/>
                </c:manualLayout>
              </c:layout>
              <c:numFmt formatCode="General" sourceLinked="0"/>
            </c:trendlineLbl>
          </c:trendline>
          <c:xVal>
            <c:numRef>
              <c:f>FISFST!$X$2:$X$9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FISFST!$Y$2:$Y$9</c:f>
              <c:numCache>
                <c:formatCode>General</c:formatCode>
                <c:ptCount val="8"/>
                <c:pt idx="0">
                  <c:v>-0.64700000000000002</c:v>
                </c:pt>
                <c:pt idx="1">
                  <c:v>-0.89500000000000002</c:v>
                </c:pt>
                <c:pt idx="2">
                  <c:v>-1</c:v>
                </c:pt>
                <c:pt idx="3">
                  <c:v>-0.57899999999999996</c:v>
                </c:pt>
                <c:pt idx="4">
                  <c:v>-0.47099999999999997</c:v>
                </c:pt>
                <c:pt idx="5">
                  <c:v>-0.53900000000000003</c:v>
                </c:pt>
                <c:pt idx="6">
                  <c:v>-0.626</c:v>
                </c:pt>
                <c:pt idx="7">
                  <c:v>-0.23799999999999999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30-4709-9CD7-5EA37E673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63744"/>
        <c:axId val="61064320"/>
      </c:scatterChart>
      <c:valAx>
        <c:axId val="610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064320"/>
        <c:crosses val="autoZero"/>
        <c:crossBetween val="midCat"/>
      </c:valAx>
      <c:valAx>
        <c:axId val="61064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063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FISFST!$Y$21</c:f>
              <c:strCache>
                <c:ptCount val="1"/>
                <c:pt idx="0">
                  <c:v>FIS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7647244094488191"/>
                  <c:y val="-0.14762685914260718"/>
                </c:manualLayout>
              </c:layout>
              <c:numFmt formatCode="General" sourceLinked="0"/>
            </c:trendlineLbl>
          </c:trendline>
          <c:xVal>
            <c:numRef>
              <c:f>FISFST!$X$22:$X$27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</c:numCache>
            </c:numRef>
          </c:xVal>
          <c:yVal>
            <c:numRef>
              <c:f>FISFST!$Y$22:$Y$27</c:f>
              <c:numCache>
                <c:formatCode>General</c:formatCode>
                <c:ptCount val="6"/>
                <c:pt idx="0">
                  <c:v>-0.64700000000000002</c:v>
                </c:pt>
                <c:pt idx="1">
                  <c:v>-0.89500000000000002</c:v>
                </c:pt>
                <c:pt idx="2">
                  <c:v>-0.57899999999999996</c:v>
                </c:pt>
                <c:pt idx="3">
                  <c:v>-0.47099999999999997</c:v>
                </c:pt>
                <c:pt idx="4">
                  <c:v>-0.53900000000000003</c:v>
                </c:pt>
                <c:pt idx="5">
                  <c:v>-0.626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1E-4DE8-A12D-F195DD0C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66048"/>
        <c:axId val="61066624"/>
      </c:scatterChart>
      <c:valAx>
        <c:axId val="610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066624"/>
        <c:crosses val="autoZero"/>
        <c:crossBetween val="midCat"/>
      </c:valAx>
      <c:valAx>
        <c:axId val="6106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066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Inférences!$B$22:$E$23</c:f>
              <c:multiLvlStrCache>
                <c:ptCount val="4"/>
                <c:lvl>
                  <c:pt idx="0">
                    <c:v>2 populations</c:v>
                  </c:pt>
                  <c:pt idx="1">
                    <c:v>1 population isolée</c:v>
                  </c:pt>
                  <c:pt idx="2">
                    <c:v>Ne</c:v>
                  </c:pt>
                  <c:pt idx="3">
                    <c:v>N_infectés</c:v>
                  </c:pt>
                </c:lvl>
                <c:lvl>
                  <c:pt idx="0">
                    <c:v>Moyenne et gamme pour les meilleurs loci par modélisation</c:v>
                  </c:pt>
                  <c:pt idx="2">
                    <c:v>Moyennes et intervalles de confiance par inférences sur MLGs</c:v>
                  </c:pt>
                  <c:pt idx="3">
                    <c:v>Moyenne et gamme pour les résultats des prospections médicales</c:v>
                  </c:pt>
                </c:lvl>
              </c:multiLvlStrCache>
            </c:multiLvlStrRef>
          </c:cat>
          <c:val>
            <c:numRef>
              <c:f>Inférences!$B$24:$E$24</c:f>
              <c:numCache>
                <c:formatCode>General</c:formatCode>
                <c:ptCount val="4"/>
                <c:pt idx="0">
                  <c:v>146.64804469273739</c:v>
                </c:pt>
                <c:pt idx="1">
                  <c:v>293.29608938547477</c:v>
                </c:pt>
                <c:pt idx="2">
                  <c:v>27.571428571428573</c:v>
                </c:pt>
                <c:pt idx="3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A-428F-A10A-CC19C3BC9DDC}"/>
            </c:ext>
          </c:extLst>
        </c:ser>
        <c:ser>
          <c:idx val="1"/>
          <c:order val="1"/>
          <c:spPr>
            <a:ln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Inférences!$B$22:$E$23</c:f>
              <c:multiLvlStrCache>
                <c:ptCount val="4"/>
                <c:lvl>
                  <c:pt idx="0">
                    <c:v>2 populations</c:v>
                  </c:pt>
                  <c:pt idx="1">
                    <c:v>1 population isolée</c:v>
                  </c:pt>
                  <c:pt idx="2">
                    <c:v>Ne</c:v>
                  </c:pt>
                  <c:pt idx="3">
                    <c:v>N_infectés</c:v>
                  </c:pt>
                </c:lvl>
                <c:lvl>
                  <c:pt idx="0">
                    <c:v>Moyenne et gamme pour les meilleurs loci par modélisation</c:v>
                  </c:pt>
                  <c:pt idx="2">
                    <c:v>Moyennes et intervalles de confiance par inférences sur MLGs</c:v>
                  </c:pt>
                  <c:pt idx="3">
                    <c:v>Moyenne et gamme pour les résultats des prospections médicales</c:v>
                  </c:pt>
                </c:lvl>
              </c:multiLvlStrCache>
            </c:multiLvlStrRef>
          </c:cat>
          <c:val>
            <c:numRef>
              <c:f>Inférences!$B$25:$E$25</c:f>
              <c:numCache>
                <c:formatCode>General</c:formatCode>
                <c:ptCount val="4"/>
                <c:pt idx="0">
                  <c:v>777.6538866476734</c:v>
                </c:pt>
                <c:pt idx="1">
                  <c:v>1555.3077732953468</c:v>
                </c:pt>
                <c:pt idx="2">
                  <c:v>69.444444444444443</c:v>
                </c:pt>
                <c:pt idx="3">
                  <c:v>200.66666666666666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A-428F-A10A-CC19C3BC9DDC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Inférences!$B$22:$E$23</c:f>
              <c:multiLvlStrCache>
                <c:ptCount val="4"/>
                <c:lvl>
                  <c:pt idx="0">
                    <c:v>2 populations</c:v>
                  </c:pt>
                  <c:pt idx="1">
                    <c:v>1 population isolée</c:v>
                  </c:pt>
                  <c:pt idx="2">
                    <c:v>Ne</c:v>
                  </c:pt>
                  <c:pt idx="3">
                    <c:v>N_infectés</c:v>
                  </c:pt>
                </c:lvl>
                <c:lvl>
                  <c:pt idx="0">
                    <c:v>Moyenne et gamme pour les meilleurs loci par modélisation</c:v>
                  </c:pt>
                  <c:pt idx="2">
                    <c:v>Moyennes et intervalles de confiance par inférences sur MLGs</c:v>
                  </c:pt>
                  <c:pt idx="3">
                    <c:v>Moyenne et gamme pour les résultats des prospections médicales</c:v>
                  </c:pt>
                </c:lvl>
              </c:multiLvlStrCache>
            </c:multiLvlStrRef>
          </c:cat>
          <c:val>
            <c:numRef>
              <c:f>Inférences!$B$26:$E$26</c:f>
              <c:numCache>
                <c:formatCode>General</c:formatCode>
                <c:ptCount val="4"/>
                <c:pt idx="0">
                  <c:v>1403.9278131634821</c:v>
                </c:pt>
                <c:pt idx="1">
                  <c:v>2807.8556263269643</c:v>
                </c:pt>
                <c:pt idx="2">
                  <c:v>205.14285714285714</c:v>
                </c:pt>
                <c:pt idx="3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3A-428F-A10A-CC19C3BC9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36960"/>
        <c:axId val="105282880"/>
      </c:lineChart>
      <c:catAx>
        <c:axId val="60136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05282880"/>
        <c:crosses val="autoZero"/>
        <c:auto val="1"/>
        <c:lblAlgn val="ctr"/>
        <c:lblOffset val="100"/>
        <c:noMultiLvlLbl val="0"/>
      </c:catAx>
      <c:valAx>
        <c:axId val="1052828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 i="1"/>
                  <a:t>N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cross"/>
        <c:tickLblPos val="nextTo"/>
        <c:spPr>
          <a:ln w="12700">
            <a:solidFill>
              <a:schemeClr val="tx1"/>
            </a:solidFill>
          </a:ln>
        </c:spPr>
        <c:crossAx val="60136960"/>
        <c:crosses val="autoZero"/>
        <c:crossBetween val="between"/>
        <c:minorUnit val="250"/>
      </c:valAx>
    </c:plotArea>
    <c:plotVisOnly val="1"/>
    <c:dispBlanksAs val="gap"/>
    <c:showDLblsOverMax val="0"/>
  </c:chart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Inférences!$A$31</c:f>
              <c:strCache>
                <c:ptCount val="1"/>
                <c:pt idx="0">
                  <c:v>li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Inférences!$B$29:$C$30</c:f>
              <c:multiLvlStrCache>
                <c:ptCount val="2"/>
                <c:lvl>
                  <c:pt idx="0">
                    <c:v>2 populations</c:v>
                  </c:pt>
                  <c:pt idx="1">
                    <c:v>m</c:v>
                  </c:pt>
                </c:lvl>
                <c:lvl>
                  <c:pt idx="0">
                    <c:v>Moyenne et gamme pour les meilleurs loci par modélisation</c:v>
                  </c:pt>
                  <c:pt idx="1">
                    <c:v>Moyennes et intervalles de confiance par inférences sur MLGs</c:v>
                  </c:pt>
                </c:lvl>
              </c:multiLvlStrCache>
            </c:multiLvlStrRef>
          </c:cat>
          <c:val>
            <c:numRef>
              <c:f>Inférences!$B$31:$C$31</c:f>
              <c:numCache>
                <c:formatCode>General</c:formatCode>
                <c:ptCount val="2"/>
                <c:pt idx="0">
                  <c:v>0</c:v>
                </c:pt>
                <c:pt idx="1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0-4DCD-BA1C-4558284C4742}"/>
            </c:ext>
          </c:extLst>
        </c:ser>
        <c:ser>
          <c:idx val="1"/>
          <c:order val="1"/>
          <c:tx>
            <c:strRef>
              <c:f>Inférences!$A$32</c:f>
              <c:strCache>
                <c:ptCount val="1"/>
                <c:pt idx="0">
                  <c:v>moyenne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Inférences!$B$29:$C$30</c:f>
              <c:multiLvlStrCache>
                <c:ptCount val="2"/>
                <c:lvl>
                  <c:pt idx="0">
                    <c:v>2 populations</c:v>
                  </c:pt>
                  <c:pt idx="1">
                    <c:v>m</c:v>
                  </c:pt>
                </c:lvl>
                <c:lvl>
                  <c:pt idx="0">
                    <c:v>Moyenne et gamme pour les meilleurs loci par modélisation</c:v>
                  </c:pt>
                  <c:pt idx="1">
                    <c:v>Moyennes et intervalles de confiance par inférences sur MLGs</c:v>
                  </c:pt>
                </c:lvl>
              </c:multiLvlStrCache>
            </c:multiLvlStrRef>
          </c:cat>
          <c:val>
            <c:numRef>
              <c:f>Inférences!$B$32:$C$32</c:f>
              <c:numCache>
                <c:formatCode>General</c:formatCode>
                <c:ptCount val="2"/>
                <c:pt idx="0">
                  <c:v>9.6281003691143228E-4</c:v>
                </c:pt>
                <c:pt idx="1">
                  <c:v>0.1915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0-4DCD-BA1C-4558284C4742}"/>
            </c:ext>
          </c:extLst>
        </c:ser>
        <c:ser>
          <c:idx val="2"/>
          <c:order val="2"/>
          <c:tx>
            <c:strRef>
              <c:f>Inférences!$A$33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Inférences!$B$29:$C$30</c:f>
              <c:multiLvlStrCache>
                <c:ptCount val="2"/>
                <c:lvl>
                  <c:pt idx="0">
                    <c:v>2 populations</c:v>
                  </c:pt>
                  <c:pt idx="1">
                    <c:v>m</c:v>
                  </c:pt>
                </c:lvl>
                <c:lvl>
                  <c:pt idx="0">
                    <c:v>Moyenne et gamme pour les meilleurs loci par modélisation</c:v>
                  </c:pt>
                  <c:pt idx="1">
                    <c:v>Moyennes et intervalles de confiance par inférences sur MLGs</c:v>
                  </c:pt>
                </c:lvl>
              </c:multiLvlStrCache>
            </c:multiLvlStrRef>
          </c:cat>
          <c:val>
            <c:numRef>
              <c:f>Inférences!$B$33:$C$33</c:f>
              <c:numCache>
                <c:formatCode>General</c:formatCode>
                <c:ptCount val="2"/>
                <c:pt idx="0">
                  <c:v>1.7322018059900968E-3</c:v>
                </c:pt>
                <c:pt idx="1">
                  <c:v>0.877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0-4DCD-BA1C-4558284C4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29536"/>
        <c:axId val="124490816"/>
      </c:lineChart>
      <c:catAx>
        <c:axId val="68929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4490816"/>
        <c:crosses val="autoZero"/>
        <c:auto val="1"/>
        <c:lblAlgn val="ctr"/>
        <c:lblOffset val="100"/>
        <c:noMultiLvlLbl val="0"/>
      </c:catAx>
      <c:valAx>
        <c:axId val="1244908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 i="1"/>
                </a:pPr>
                <a:r>
                  <a:rPr lang="en-GB" b="0" i="1"/>
                  <a:t>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2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Inférences!$A$38</c:f>
              <c:strCache>
                <c:ptCount val="1"/>
                <c:pt idx="0">
                  <c:v>li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Inférences!$B$36:$C$37</c:f>
              <c:multiLvlStrCache>
                <c:ptCount val="2"/>
                <c:lvl>
                  <c:pt idx="0">
                    <c:v>2 populations</c:v>
                  </c:pt>
                  <c:pt idx="1">
                    <c:v>Nem</c:v>
                  </c:pt>
                </c:lvl>
                <c:lvl>
                  <c:pt idx="0">
                    <c:v>Moyenne et gamme pour les meilleurs loci par modélisation</c:v>
                  </c:pt>
                  <c:pt idx="1">
                    <c:v>Moyennes et intervalles de confiance par inférences sur MLGs</c:v>
                  </c:pt>
                </c:lvl>
              </c:multiLvlStrCache>
            </c:multiLvlStrRef>
          </c:cat>
          <c:val>
            <c:numRef>
              <c:f>Inférences!$B$38:$C$38</c:f>
              <c:numCache>
                <c:formatCode>General</c:formatCode>
                <c:ptCount val="2"/>
                <c:pt idx="0">
                  <c:v>0</c:v>
                </c:pt>
                <c:pt idx="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5-47F7-A5D3-8640BEF1006E}"/>
            </c:ext>
          </c:extLst>
        </c:ser>
        <c:ser>
          <c:idx val="1"/>
          <c:order val="1"/>
          <c:tx>
            <c:strRef>
              <c:f>Inférences!$A$39</c:f>
              <c:strCache>
                <c:ptCount val="1"/>
                <c:pt idx="0">
                  <c:v>moyenne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Inférences!$B$36:$C$37</c:f>
              <c:multiLvlStrCache>
                <c:ptCount val="2"/>
                <c:lvl>
                  <c:pt idx="0">
                    <c:v>2 populations</c:v>
                  </c:pt>
                  <c:pt idx="1">
                    <c:v>Nem</c:v>
                  </c:pt>
                </c:lvl>
                <c:lvl>
                  <c:pt idx="0">
                    <c:v>Moyenne et gamme pour les meilleurs loci par modélisation</c:v>
                  </c:pt>
                  <c:pt idx="1">
                    <c:v>Moyennes et intervalles de confiance par inférences sur MLGs</c:v>
                  </c:pt>
                </c:lvl>
              </c:multiLvlStrCache>
            </c:multiLvlStrRef>
          </c:cat>
          <c:val>
            <c:numRef>
              <c:f>Inférences!$B$39:$C$39</c:f>
              <c:numCache>
                <c:formatCode>General</c:formatCode>
                <c:ptCount val="2"/>
                <c:pt idx="0">
                  <c:v>0.72883216801752382</c:v>
                </c:pt>
                <c:pt idx="1">
                  <c:v>1.8820000000000001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5-47F7-A5D3-8640BEF1006E}"/>
            </c:ext>
          </c:extLst>
        </c:ser>
        <c:ser>
          <c:idx val="2"/>
          <c:order val="2"/>
          <c:tx>
            <c:strRef>
              <c:f>Inférences!$A$40</c:f>
              <c:strCache>
                <c:ptCount val="1"/>
                <c:pt idx="0">
                  <c:v>ls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multiLvlStrRef>
              <c:f>Inférences!$B$36:$C$37</c:f>
              <c:multiLvlStrCache>
                <c:ptCount val="2"/>
                <c:lvl>
                  <c:pt idx="0">
                    <c:v>2 populations</c:v>
                  </c:pt>
                  <c:pt idx="1">
                    <c:v>Nem</c:v>
                  </c:pt>
                </c:lvl>
                <c:lvl>
                  <c:pt idx="0">
                    <c:v>Moyenne et gamme pour les meilleurs loci par modélisation</c:v>
                  </c:pt>
                  <c:pt idx="1">
                    <c:v>Moyennes et intervalles de confiance par inférences sur MLGs</c:v>
                  </c:pt>
                </c:lvl>
              </c:multiLvlStrCache>
            </c:multiLvlStrRef>
          </c:cat>
          <c:val>
            <c:numRef>
              <c:f>Inférences!$B$40:$C$40</c:f>
              <c:numCache>
                <c:formatCode>General</c:formatCode>
                <c:ptCount val="2"/>
                <c:pt idx="0">
                  <c:v>1.467596916062041</c:v>
                </c:pt>
                <c:pt idx="1">
                  <c:v>12.835000000000001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5-47F7-A5D3-8640BEF1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82080"/>
        <c:axId val="124634240"/>
      </c:lineChart>
      <c:catAx>
        <c:axId val="62382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24634240"/>
        <c:crosses val="autoZero"/>
        <c:auto val="1"/>
        <c:lblAlgn val="ctr"/>
        <c:lblOffset val="100"/>
        <c:noMultiLvlLbl val="0"/>
      </c:catAx>
      <c:valAx>
        <c:axId val="1246342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 i="1"/>
                </a:pPr>
                <a:r>
                  <a:rPr lang="en-GB" b="0" i="1"/>
                  <a:t>Nm</a:t>
                </a:r>
              </a:p>
            </c:rich>
          </c:tx>
          <c:overlay val="0"/>
        </c:title>
        <c:numFmt formatCode="General" sourceLinked="1"/>
        <c:majorTickMark val="out"/>
        <c:minorTickMark val="cross"/>
        <c:tickLblPos val="nextTo"/>
        <c:spPr>
          <a:ln w="12700">
            <a:solidFill>
              <a:schemeClr val="tx1"/>
            </a:solidFill>
          </a:ln>
        </c:spPr>
        <c:crossAx val="62382080"/>
        <c:crosses val="autoZero"/>
        <c:crossBetween val="between"/>
        <c:minorUnit val="1"/>
      </c:valAx>
    </c:plotArea>
    <c:plotVisOnly val="1"/>
    <c:dispBlanksAs val="gap"/>
    <c:showDLblsOverMax val="0"/>
  </c:chart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13</xdr:row>
      <xdr:rowOff>144780</xdr:rowOff>
    </xdr:from>
    <xdr:to>
      <xdr:col>7</xdr:col>
      <xdr:colOff>152400</xdr:colOff>
      <xdr:row>28</xdr:row>
      <xdr:rowOff>30480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60960</xdr:colOff>
      <xdr:row>10</xdr:row>
      <xdr:rowOff>175260</xdr:rowOff>
    </xdr:from>
    <xdr:to>
      <xdr:col>15</xdr:col>
      <xdr:colOff>60960</xdr:colOff>
      <xdr:row>25</xdr:row>
      <xdr:rowOff>60960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373380</xdr:colOff>
      <xdr:row>0</xdr:row>
      <xdr:rowOff>129540</xdr:rowOff>
    </xdr:from>
    <xdr:to>
      <xdr:col>30</xdr:col>
      <xdr:colOff>373380</xdr:colOff>
      <xdr:row>15</xdr:row>
      <xdr:rowOff>15240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388620</xdr:colOff>
      <xdr:row>17</xdr:row>
      <xdr:rowOff>7620</xdr:rowOff>
    </xdr:from>
    <xdr:to>
      <xdr:col>30</xdr:col>
      <xdr:colOff>388620</xdr:colOff>
      <xdr:row>31</xdr:row>
      <xdr:rowOff>83820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22</xdr:row>
      <xdr:rowOff>45720</xdr:rowOff>
    </xdr:from>
    <xdr:to>
      <xdr:col>15</xdr:col>
      <xdr:colOff>327660</xdr:colOff>
      <xdr:row>42</xdr:row>
      <xdr:rowOff>22860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169545</xdr:colOff>
      <xdr:row>44</xdr:row>
      <xdr:rowOff>108585</xdr:rowOff>
    </xdr:from>
    <xdr:to>
      <xdr:col>10</xdr:col>
      <xdr:colOff>169545</xdr:colOff>
      <xdr:row>58</xdr:row>
      <xdr:rowOff>184785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680085</xdr:colOff>
      <xdr:row>44</xdr:row>
      <xdr:rowOff>24765</xdr:rowOff>
    </xdr:from>
    <xdr:to>
      <xdr:col>15</xdr:col>
      <xdr:colOff>680085</xdr:colOff>
      <xdr:row>63</xdr:row>
      <xdr:rowOff>146685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8"/>
  <sheetViews>
    <sheetView topLeftCell="A46" workbookViewId="0">
      <selection activeCell="D164" sqref="D164:D171"/>
    </sheetView>
  </sheetViews>
  <sheetFormatPr baseColWidth="10" defaultRowHeight="15" x14ac:dyDescent="0.2"/>
  <sheetData>
    <row r="1" spans="1:10" x14ac:dyDescent="0.2">
      <c r="A1" t="s">
        <v>0</v>
      </c>
    </row>
    <row r="2" spans="1:10" x14ac:dyDescent="0.2">
      <c r="A2" t="s">
        <v>1</v>
      </c>
    </row>
    <row r="3" spans="1:10" x14ac:dyDescent="0.2">
      <c r="A3" t="s">
        <v>0</v>
      </c>
    </row>
    <row r="4" spans="1:10" x14ac:dyDescent="0.2">
      <c r="A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J4" t="s">
        <v>10</v>
      </c>
    </row>
    <row r="5" spans="1:10" x14ac:dyDescent="0.2">
      <c r="A5" t="s">
        <v>153</v>
      </c>
      <c r="B5" t="s">
        <v>11</v>
      </c>
    </row>
    <row r="6" spans="1:10" x14ac:dyDescent="0.2">
      <c r="A6" t="s">
        <v>111</v>
      </c>
      <c r="B6" t="s">
        <v>12</v>
      </c>
      <c r="C6">
        <v>17</v>
      </c>
      <c r="D6">
        <v>14</v>
      </c>
      <c r="E6">
        <v>17</v>
      </c>
      <c r="F6">
        <v>20</v>
      </c>
      <c r="G6">
        <v>15</v>
      </c>
      <c r="H6">
        <v>7</v>
      </c>
    </row>
    <row r="7" spans="1:10" x14ac:dyDescent="0.2">
      <c r="A7">
        <v>162</v>
      </c>
      <c r="B7" t="s">
        <v>13</v>
      </c>
      <c r="C7">
        <v>0.5</v>
      </c>
      <c r="D7">
        <v>0.5</v>
      </c>
      <c r="E7">
        <v>0.47099999999999997</v>
      </c>
      <c r="F7">
        <v>7.4999999999999997E-2</v>
      </c>
      <c r="G7">
        <v>0.3</v>
      </c>
      <c r="H7">
        <v>0.35699999999999998</v>
      </c>
      <c r="I7">
        <v>0.35599999999999998</v>
      </c>
      <c r="J7">
        <v>0.36699999999999999</v>
      </c>
    </row>
    <row r="8" spans="1:10" x14ac:dyDescent="0.2">
      <c r="A8">
        <v>164</v>
      </c>
      <c r="B8" t="s">
        <v>14</v>
      </c>
      <c r="C8">
        <v>0</v>
      </c>
      <c r="D8">
        <v>0</v>
      </c>
      <c r="E8">
        <v>2.9000000000000001E-2</v>
      </c>
      <c r="F8">
        <v>0.42499999999999999</v>
      </c>
      <c r="G8">
        <v>0.2</v>
      </c>
      <c r="H8">
        <v>0.14299999999999999</v>
      </c>
      <c r="I8">
        <v>0.14399999999999999</v>
      </c>
      <c r="J8">
        <v>0.13300000000000001</v>
      </c>
    </row>
    <row r="9" spans="1:10" x14ac:dyDescent="0.2">
      <c r="A9">
        <v>192</v>
      </c>
      <c r="B9" t="s">
        <v>15</v>
      </c>
      <c r="C9">
        <v>2.9000000000000001E-2</v>
      </c>
      <c r="D9">
        <v>0</v>
      </c>
      <c r="E9">
        <v>0</v>
      </c>
      <c r="F9">
        <v>0</v>
      </c>
      <c r="G9">
        <v>0</v>
      </c>
      <c r="H9">
        <v>0</v>
      </c>
      <c r="I9">
        <v>6.0000000000000001E-3</v>
      </c>
      <c r="J9">
        <v>5.0000000000000001E-3</v>
      </c>
    </row>
    <row r="10" spans="1:10" x14ac:dyDescent="0.2">
      <c r="A10">
        <v>194</v>
      </c>
      <c r="B10" t="s">
        <v>16</v>
      </c>
      <c r="C10">
        <v>0.47099999999999997</v>
      </c>
      <c r="D10">
        <v>0.5</v>
      </c>
      <c r="E10">
        <v>0.47099999999999997</v>
      </c>
      <c r="F10">
        <v>7.4999999999999997E-2</v>
      </c>
      <c r="G10">
        <v>0.3</v>
      </c>
      <c r="H10">
        <v>0.35699999999999998</v>
      </c>
      <c r="I10">
        <v>0.35</v>
      </c>
      <c r="J10">
        <v>0.36199999999999999</v>
      </c>
    </row>
    <row r="11" spans="1:10" x14ac:dyDescent="0.2">
      <c r="A11">
        <v>200</v>
      </c>
      <c r="B11" t="s">
        <v>17</v>
      </c>
      <c r="C11">
        <v>0</v>
      </c>
      <c r="D11">
        <v>0</v>
      </c>
      <c r="E11">
        <v>2.9000000000000001E-2</v>
      </c>
      <c r="F11">
        <v>0.42499999999999999</v>
      </c>
      <c r="G11">
        <v>0.2</v>
      </c>
      <c r="H11">
        <v>0.14299999999999999</v>
      </c>
      <c r="I11">
        <v>0.14399999999999999</v>
      </c>
      <c r="J11">
        <v>0.13300000000000001</v>
      </c>
    </row>
    <row r="12" spans="1:10" x14ac:dyDescent="0.2">
      <c r="A12" t="s">
        <v>120</v>
      </c>
    </row>
    <row r="14" spans="1:10" x14ac:dyDescent="0.2">
      <c r="A14" t="s">
        <v>154</v>
      </c>
      <c r="B14" t="s">
        <v>11</v>
      </c>
    </row>
    <row r="15" spans="1:10" x14ac:dyDescent="0.2">
      <c r="A15" t="s">
        <v>111</v>
      </c>
      <c r="B15" t="s">
        <v>12</v>
      </c>
      <c r="C15">
        <v>17</v>
      </c>
      <c r="D15">
        <v>14</v>
      </c>
      <c r="E15">
        <v>17</v>
      </c>
      <c r="F15">
        <v>20</v>
      </c>
      <c r="G15">
        <v>15</v>
      </c>
      <c r="H15">
        <v>7</v>
      </c>
    </row>
    <row r="16" spans="1:10" x14ac:dyDescent="0.2">
      <c r="A16">
        <v>170</v>
      </c>
      <c r="B16" t="s">
        <v>18</v>
      </c>
      <c r="C16">
        <v>0.5</v>
      </c>
      <c r="D16">
        <v>0.46400000000000002</v>
      </c>
      <c r="E16">
        <v>0.47099999999999997</v>
      </c>
      <c r="F16">
        <v>0</v>
      </c>
      <c r="G16">
        <v>3.3000000000000002E-2</v>
      </c>
      <c r="H16">
        <v>0</v>
      </c>
      <c r="I16">
        <v>0.26100000000000001</v>
      </c>
      <c r="J16">
        <v>0.245</v>
      </c>
    </row>
    <row r="17" spans="1:10" x14ac:dyDescent="0.2">
      <c r="A17">
        <v>172</v>
      </c>
      <c r="B17" t="s">
        <v>19</v>
      </c>
      <c r="C17">
        <v>0</v>
      </c>
      <c r="D17">
        <v>0</v>
      </c>
      <c r="E17">
        <v>0</v>
      </c>
      <c r="F17">
        <v>0.5</v>
      </c>
      <c r="G17">
        <v>0.46700000000000003</v>
      </c>
      <c r="H17">
        <v>0.5</v>
      </c>
      <c r="I17">
        <v>0.22800000000000001</v>
      </c>
      <c r="J17">
        <v>0.24399999999999999</v>
      </c>
    </row>
    <row r="18" spans="1:10" x14ac:dyDescent="0.2">
      <c r="A18">
        <v>174</v>
      </c>
      <c r="B18" t="s">
        <v>20</v>
      </c>
      <c r="C18">
        <v>0</v>
      </c>
      <c r="D18">
        <v>3.5999999999999997E-2</v>
      </c>
      <c r="E18">
        <v>0</v>
      </c>
      <c r="F18">
        <v>0</v>
      </c>
      <c r="G18">
        <v>0</v>
      </c>
      <c r="H18">
        <v>0</v>
      </c>
      <c r="I18">
        <v>6.0000000000000001E-3</v>
      </c>
      <c r="J18">
        <v>6.0000000000000001E-3</v>
      </c>
    </row>
    <row r="19" spans="1:10" x14ac:dyDescent="0.2">
      <c r="A19">
        <v>176</v>
      </c>
      <c r="B19" t="s">
        <v>21</v>
      </c>
      <c r="C19">
        <v>0</v>
      </c>
      <c r="D19">
        <v>0</v>
      </c>
      <c r="E19">
        <v>2.9000000000000001E-2</v>
      </c>
      <c r="F19">
        <v>0</v>
      </c>
      <c r="G19">
        <v>0</v>
      </c>
      <c r="H19">
        <v>0</v>
      </c>
      <c r="I19">
        <v>6.0000000000000001E-3</v>
      </c>
      <c r="J19">
        <v>5.0000000000000001E-3</v>
      </c>
    </row>
    <row r="20" spans="1:10" x14ac:dyDescent="0.2">
      <c r="A20">
        <v>210</v>
      </c>
      <c r="B20" t="s">
        <v>22</v>
      </c>
      <c r="C20">
        <v>0</v>
      </c>
      <c r="D20">
        <v>0</v>
      </c>
      <c r="E20">
        <v>2.9000000000000001E-2</v>
      </c>
      <c r="F20">
        <v>0</v>
      </c>
      <c r="G20">
        <v>0</v>
      </c>
      <c r="H20">
        <v>0</v>
      </c>
      <c r="I20">
        <v>6.0000000000000001E-3</v>
      </c>
      <c r="J20">
        <v>5.0000000000000001E-3</v>
      </c>
    </row>
    <row r="21" spans="1:10" x14ac:dyDescent="0.2">
      <c r="A21">
        <v>226</v>
      </c>
      <c r="B21" t="s">
        <v>23</v>
      </c>
      <c r="C21">
        <v>0.5</v>
      </c>
      <c r="D21">
        <v>0.5</v>
      </c>
      <c r="E21">
        <v>0.47099999999999997</v>
      </c>
      <c r="F21">
        <v>0.5</v>
      </c>
      <c r="G21">
        <v>0.46700000000000003</v>
      </c>
      <c r="H21">
        <v>0.5</v>
      </c>
      <c r="I21">
        <v>0.48899999999999999</v>
      </c>
      <c r="J21">
        <v>0.49</v>
      </c>
    </row>
    <row r="22" spans="1:10" x14ac:dyDescent="0.2">
      <c r="A22">
        <v>266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3.3000000000000002E-2</v>
      </c>
      <c r="H22">
        <v>0</v>
      </c>
      <c r="I22">
        <v>6.0000000000000001E-3</v>
      </c>
      <c r="J22">
        <v>6.0000000000000001E-3</v>
      </c>
    </row>
    <row r="23" spans="1:10" x14ac:dyDescent="0.2">
      <c r="A23" t="s">
        <v>120</v>
      </c>
    </row>
    <row r="25" spans="1:10" x14ac:dyDescent="0.2">
      <c r="A25" t="s">
        <v>155</v>
      </c>
      <c r="B25" t="s">
        <v>11</v>
      </c>
    </row>
    <row r="26" spans="1:10" x14ac:dyDescent="0.2">
      <c r="A26" t="s">
        <v>111</v>
      </c>
      <c r="B26" t="s">
        <v>12</v>
      </c>
      <c r="C26">
        <v>17</v>
      </c>
      <c r="D26">
        <v>14</v>
      </c>
      <c r="E26">
        <v>16</v>
      </c>
      <c r="F26">
        <v>20</v>
      </c>
      <c r="G26">
        <v>15</v>
      </c>
      <c r="H26">
        <v>7</v>
      </c>
    </row>
    <row r="27" spans="1:10" x14ac:dyDescent="0.2">
      <c r="A27">
        <v>182</v>
      </c>
      <c r="B27" t="s">
        <v>25</v>
      </c>
      <c r="C27">
        <v>0.5</v>
      </c>
      <c r="D27">
        <v>0.5</v>
      </c>
      <c r="E27">
        <v>0.5</v>
      </c>
      <c r="F27">
        <v>0.5</v>
      </c>
      <c r="G27">
        <v>0.5</v>
      </c>
      <c r="H27">
        <v>0.5</v>
      </c>
      <c r="I27">
        <v>0.5</v>
      </c>
      <c r="J27">
        <v>0.5</v>
      </c>
    </row>
    <row r="28" spans="1:10" x14ac:dyDescent="0.2">
      <c r="A28">
        <v>266</v>
      </c>
      <c r="B28" t="s">
        <v>24</v>
      </c>
      <c r="C28">
        <v>0.5</v>
      </c>
      <c r="D28">
        <v>0.5</v>
      </c>
      <c r="E28">
        <v>0.5</v>
      </c>
      <c r="F28">
        <v>0.5</v>
      </c>
      <c r="G28">
        <v>0.5</v>
      </c>
      <c r="H28">
        <v>0.5</v>
      </c>
      <c r="I28">
        <v>0.5</v>
      </c>
      <c r="J28">
        <v>0.5</v>
      </c>
    </row>
    <row r="29" spans="1:10" x14ac:dyDescent="0.2">
      <c r="A29" t="s">
        <v>120</v>
      </c>
    </row>
    <row r="31" spans="1:10" x14ac:dyDescent="0.2">
      <c r="A31" t="s">
        <v>156</v>
      </c>
      <c r="B31" t="s">
        <v>26</v>
      </c>
    </row>
    <row r="32" spans="1:10" x14ac:dyDescent="0.2">
      <c r="A32" t="s">
        <v>111</v>
      </c>
      <c r="B32" t="s">
        <v>12</v>
      </c>
      <c r="C32">
        <v>17</v>
      </c>
      <c r="D32">
        <v>14</v>
      </c>
      <c r="E32">
        <v>16</v>
      </c>
      <c r="F32">
        <v>20</v>
      </c>
      <c r="G32">
        <v>15</v>
      </c>
      <c r="H32">
        <v>7</v>
      </c>
    </row>
    <row r="33" spans="1:10" x14ac:dyDescent="0.2">
      <c r="A33">
        <v>101</v>
      </c>
      <c r="B33" t="s">
        <v>27</v>
      </c>
      <c r="C33">
        <v>0</v>
      </c>
      <c r="D33">
        <v>0</v>
      </c>
      <c r="E33">
        <v>3.1E-2</v>
      </c>
      <c r="F33">
        <v>0</v>
      </c>
      <c r="G33">
        <v>0</v>
      </c>
      <c r="H33">
        <v>0</v>
      </c>
      <c r="I33">
        <v>6.0000000000000001E-3</v>
      </c>
      <c r="J33">
        <v>5.0000000000000001E-3</v>
      </c>
    </row>
    <row r="34" spans="1:10" x14ac:dyDescent="0.2">
      <c r="A34">
        <v>115</v>
      </c>
      <c r="B34" t="s">
        <v>28</v>
      </c>
      <c r="C34">
        <v>0.38200000000000001</v>
      </c>
      <c r="D34">
        <v>0.46400000000000002</v>
      </c>
      <c r="E34">
        <v>0.40600000000000003</v>
      </c>
      <c r="F34">
        <v>0</v>
      </c>
      <c r="G34">
        <v>0.26700000000000002</v>
      </c>
      <c r="H34">
        <v>7.0999999999999994E-2</v>
      </c>
      <c r="I34">
        <v>0.27</v>
      </c>
      <c r="J34">
        <v>0.26500000000000001</v>
      </c>
    </row>
    <row r="35" spans="1:10" x14ac:dyDescent="0.2">
      <c r="A35">
        <v>117</v>
      </c>
      <c r="B35" t="s">
        <v>29</v>
      </c>
      <c r="C35">
        <v>5.8999999999999997E-2</v>
      </c>
      <c r="D35">
        <v>0</v>
      </c>
      <c r="E35">
        <v>0</v>
      </c>
      <c r="F35">
        <v>0</v>
      </c>
      <c r="G35">
        <v>0</v>
      </c>
      <c r="H35">
        <v>0</v>
      </c>
      <c r="I35">
        <v>1.0999999999999999E-2</v>
      </c>
      <c r="J35">
        <v>0.01</v>
      </c>
    </row>
    <row r="36" spans="1:10" x14ac:dyDescent="0.2">
      <c r="A36">
        <v>121</v>
      </c>
      <c r="B36" t="s">
        <v>30</v>
      </c>
      <c r="C36">
        <v>5.8999999999999997E-2</v>
      </c>
      <c r="D36">
        <v>3.5999999999999997E-2</v>
      </c>
      <c r="E36">
        <v>6.3E-2</v>
      </c>
      <c r="F36">
        <v>0.5</v>
      </c>
      <c r="G36">
        <v>0.23300000000000001</v>
      </c>
      <c r="H36">
        <v>0.42899999999999999</v>
      </c>
      <c r="I36">
        <v>0.21299999999999999</v>
      </c>
      <c r="J36">
        <v>0.22</v>
      </c>
    </row>
    <row r="37" spans="1:10" x14ac:dyDescent="0.2">
      <c r="A37">
        <v>139</v>
      </c>
      <c r="B37" t="s">
        <v>31</v>
      </c>
      <c r="C37">
        <v>0</v>
      </c>
      <c r="D37">
        <v>0</v>
      </c>
      <c r="E37">
        <v>0</v>
      </c>
      <c r="F37">
        <v>2.5000000000000001E-2</v>
      </c>
      <c r="G37">
        <v>0</v>
      </c>
      <c r="H37">
        <v>0</v>
      </c>
      <c r="I37">
        <v>6.0000000000000001E-3</v>
      </c>
      <c r="J37">
        <v>4.0000000000000001E-3</v>
      </c>
    </row>
    <row r="38" spans="1:10" x14ac:dyDescent="0.2">
      <c r="A38">
        <v>143</v>
      </c>
      <c r="B38" t="s">
        <v>32</v>
      </c>
      <c r="C38">
        <v>0</v>
      </c>
      <c r="D38">
        <v>0.107</v>
      </c>
      <c r="E38">
        <v>0.125</v>
      </c>
      <c r="F38">
        <v>0.45</v>
      </c>
      <c r="G38">
        <v>0.46700000000000003</v>
      </c>
      <c r="H38">
        <v>0.42899999999999999</v>
      </c>
      <c r="I38">
        <v>0.253</v>
      </c>
      <c r="J38">
        <v>0.26300000000000001</v>
      </c>
    </row>
    <row r="39" spans="1:10" x14ac:dyDescent="0.2">
      <c r="A39">
        <v>145</v>
      </c>
      <c r="B39" t="s">
        <v>33</v>
      </c>
      <c r="C39">
        <v>0.441</v>
      </c>
      <c r="D39">
        <v>0.39300000000000002</v>
      </c>
      <c r="E39">
        <v>0.375</v>
      </c>
      <c r="F39">
        <v>2.5000000000000001E-2</v>
      </c>
      <c r="G39">
        <v>0</v>
      </c>
      <c r="H39">
        <v>7.0999999999999994E-2</v>
      </c>
      <c r="I39">
        <v>0.22500000000000001</v>
      </c>
      <c r="J39">
        <v>0.218</v>
      </c>
    </row>
    <row r="40" spans="1:10" x14ac:dyDescent="0.2">
      <c r="A40">
        <v>149</v>
      </c>
      <c r="B40" t="s">
        <v>34</v>
      </c>
      <c r="C40">
        <v>5.8999999999999997E-2</v>
      </c>
      <c r="D40">
        <v>0</v>
      </c>
      <c r="E40">
        <v>0</v>
      </c>
      <c r="F40">
        <v>0</v>
      </c>
      <c r="G40">
        <v>3.3000000000000002E-2</v>
      </c>
      <c r="H40">
        <v>0</v>
      </c>
      <c r="I40">
        <v>1.7000000000000001E-2</v>
      </c>
      <c r="J40">
        <v>1.4999999999999999E-2</v>
      </c>
    </row>
    <row r="41" spans="1:10" x14ac:dyDescent="0.2">
      <c r="A41" t="s">
        <v>120</v>
      </c>
    </row>
    <row r="43" spans="1:10" x14ac:dyDescent="0.2">
      <c r="A43" t="s">
        <v>157</v>
      </c>
      <c r="B43" t="s">
        <v>26</v>
      </c>
    </row>
    <row r="44" spans="1:10" x14ac:dyDescent="0.2">
      <c r="A44" t="s">
        <v>111</v>
      </c>
      <c r="B44" t="s">
        <v>12</v>
      </c>
      <c r="C44">
        <v>17</v>
      </c>
      <c r="D44">
        <v>14</v>
      </c>
      <c r="E44">
        <v>14</v>
      </c>
      <c r="F44">
        <v>20</v>
      </c>
      <c r="G44">
        <v>15</v>
      </c>
      <c r="H44">
        <v>7</v>
      </c>
    </row>
    <row r="45" spans="1:10" x14ac:dyDescent="0.2">
      <c r="A45">
        <v>122</v>
      </c>
      <c r="B45" t="s">
        <v>35</v>
      </c>
      <c r="C45">
        <v>0</v>
      </c>
      <c r="D45">
        <v>0</v>
      </c>
      <c r="E45">
        <v>3.5999999999999997E-2</v>
      </c>
      <c r="F45">
        <v>0</v>
      </c>
      <c r="G45">
        <v>0</v>
      </c>
      <c r="H45">
        <v>0</v>
      </c>
      <c r="I45">
        <v>6.0000000000000001E-3</v>
      </c>
      <c r="J45">
        <v>6.0000000000000001E-3</v>
      </c>
    </row>
    <row r="46" spans="1:10" x14ac:dyDescent="0.2">
      <c r="A46">
        <v>126</v>
      </c>
      <c r="B46" t="s">
        <v>36</v>
      </c>
      <c r="C46">
        <v>0</v>
      </c>
      <c r="D46">
        <v>0</v>
      </c>
      <c r="E46">
        <v>0</v>
      </c>
      <c r="F46">
        <v>0</v>
      </c>
      <c r="G46">
        <v>0</v>
      </c>
      <c r="H46">
        <v>7.0999999999999994E-2</v>
      </c>
      <c r="I46">
        <v>6.0000000000000001E-3</v>
      </c>
      <c r="J46">
        <v>1.2E-2</v>
      </c>
    </row>
    <row r="47" spans="1:10" x14ac:dyDescent="0.2">
      <c r="A47">
        <v>128</v>
      </c>
      <c r="B47" t="s">
        <v>37</v>
      </c>
      <c r="C47">
        <v>0.441</v>
      </c>
      <c r="D47">
        <v>0.5</v>
      </c>
      <c r="E47">
        <v>0.35699999999999998</v>
      </c>
      <c r="F47">
        <v>0.5</v>
      </c>
      <c r="G47">
        <v>0.23300000000000001</v>
      </c>
      <c r="H47">
        <v>0.28599999999999998</v>
      </c>
      <c r="I47">
        <v>0.40200000000000002</v>
      </c>
      <c r="J47">
        <v>0.38600000000000001</v>
      </c>
    </row>
    <row r="48" spans="1:10" x14ac:dyDescent="0.2">
      <c r="A48">
        <v>130</v>
      </c>
      <c r="B48" t="s">
        <v>38</v>
      </c>
      <c r="C48">
        <v>5.8999999999999997E-2</v>
      </c>
      <c r="D48">
        <v>0</v>
      </c>
      <c r="E48">
        <v>0.107</v>
      </c>
      <c r="F48">
        <v>0</v>
      </c>
      <c r="G48">
        <v>0.26700000000000002</v>
      </c>
      <c r="H48">
        <v>0.214</v>
      </c>
      <c r="I48">
        <v>9.1999999999999998E-2</v>
      </c>
      <c r="J48">
        <v>0.108</v>
      </c>
    </row>
    <row r="49" spans="1:10" x14ac:dyDescent="0.2">
      <c r="A49">
        <v>170</v>
      </c>
      <c r="B49" t="s">
        <v>18</v>
      </c>
      <c r="C49">
        <v>0</v>
      </c>
      <c r="D49">
        <v>0</v>
      </c>
      <c r="E49">
        <v>0</v>
      </c>
      <c r="F49">
        <v>0.05</v>
      </c>
      <c r="G49">
        <v>0</v>
      </c>
      <c r="H49">
        <v>0</v>
      </c>
      <c r="I49">
        <v>1.0999999999999999E-2</v>
      </c>
      <c r="J49">
        <v>8.0000000000000002E-3</v>
      </c>
    </row>
    <row r="50" spans="1:10" x14ac:dyDescent="0.2">
      <c r="A50">
        <v>176</v>
      </c>
      <c r="B50" t="s">
        <v>21</v>
      </c>
      <c r="C50">
        <v>5.8999999999999997E-2</v>
      </c>
      <c r="D50">
        <v>0.17899999999999999</v>
      </c>
      <c r="E50">
        <v>0</v>
      </c>
      <c r="F50">
        <v>0.45</v>
      </c>
      <c r="G50">
        <v>0.13300000000000001</v>
      </c>
      <c r="H50">
        <v>0.28599999999999998</v>
      </c>
      <c r="I50">
        <v>0.19</v>
      </c>
      <c r="J50">
        <v>0.184</v>
      </c>
    </row>
    <row r="51" spans="1:10" x14ac:dyDescent="0.2">
      <c r="A51">
        <v>184</v>
      </c>
      <c r="B51" t="s">
        <v>39</v>
      </c>
      <c r="C51">
        <v>0.32400000000000001</v>
      </c>
      <c r="D51">
        <v>0.32100000000000001</v>
      </c>
      <c r="E51">
        <v>0.42899999999999999</v>
      </c>
      <c r="F51">
        <v>0</v>
      </c>
      <c r="G51">
        <v>6.7000000000000004E-2</v>
      </c>
      <c r="H51">
        <v>0</v>
      </c>
      <c r="I51">
        <v>0.19500000000000001</v>
      </c>
      <c r="J51">
        <v>0.19</v>
      </c>
    </row>
    <row r="52" spans="1:10" x14ac:dyDescent="0.2">
      <c r="A52">
        <v>186</v>
      </c>
      <c r="B52" t="s">
        <v>40</v>
      </c>
      <c r="C52">
        <v>5.8999999999999997E-2</v>
      </c>
      <c r="D52">
        <v>0</v>
      </c>
      <c r="E52">
        <v>0</v>
      </c>
      <c r="F52">
        <v>0</v>
      </c>
      <c r="G52">
        <v>0</v>
      </c>
      <c r="H52">
        <v>0</v>
      </c>
      <c r="I52">
        <v>1.0999999999999999E-2</v>
      </c>
      <c r="J52">
        <v>0.01</v>
      </c>
    </row>
    <row r="53" spans="1:10" x14ac:dyDescent="0.2">
      <c r="A53">
        <v>190</v>
      </c>
      <c r="B53" t="s">
        <v>41</v>
      </c>
      <c r="C53">
        <v>5.8999999999999997E-2</v>
      </c>
      <c r="D53">
        <v>0</v>
      </c>
      <c r="E53">
        <v>0</v>
      </c>
      <c r="F53">
        <v>0</v>
      </c>
      <c r="G53">
        <v>0.3</v>
      </c>
      <c r="H53">
        <v>0</v>
      </c>
      <c r="I53">
        <v>6.3E-2</v>
      </c>
      <c r="J53">
        <v>0.06</v>
      </c>
    </row>
    <row r="54" spans="1:10" x14ac:dyDescent="0.2">
      <c r="A54">
        <v>192</v>
      </c>
      <c r="B54" t="s">
        <v>15</v>
      </c>
      <c r="C54">
        <v>0</v>
      </c>
      <c r="D54">
        <v>0</v>
      </c>
      <c r="E54">
        <v>0</v>
      </c>
      <c r="F54">
        <v>0</v>
      </c>
      <c r="G54">
        <v>0</v>
      </c>
      <c r="H54">
        <v>0.14299999999999999</v>
      </c>
      <c r="I54">
        <v>1.0999999999999999E-2</v>
      </c>
      <c r="J54">
        <v>2.4E-2</v>
      </c>
    </row>
    <row r="55" spans="1:10" x14ac:dyDescent="0.2">
      <c r="A55">
        <v>194</v>
      </c>
      <c r="B55" t="s">
        <v>16</v>
      </c>
      <c r="C55">
        <v>0</v>
      </c>
      <c r="D55">
        <v>0</v>
      </c>
      <c r="E55">
        <v>3.5999999999999997E-2</v>
      </c>
      <c r="F55">
        <v>0</v>
      </c>
      <c r="G55">
        <v>0</v>
      </c>
      <c r="H55">
        <v>0</v>
      </c>
      <c r="I55">
        <v>6.0000000000000001E-3</v>
      </c>
      <c r="J55">
        <v>6.0000000000000001E-3</v>
      </c>
    </row>
    <row r="56" spans="1:10" x14ac:dyDescent="0.2">
      <c r="A56">
        <v>256</v>
      </c>
      <c r="B56" t="s">
        <v>42</v>
      </c>
      <c r="C56">
        <v>0</v>
      </c>
      <c r="D56">
        <v>0</v>
      </c>
      <c r="E56">
        <v>3.5999999999999997E-2</v>
      </c>
      <c r="F56">
        <v>0</v>
      </c>
      <c r="G56">
        <v>0</v>
      </c>
      <c r="H56">
        <v>0</v>
      </c>
      <c r="I56">
        <v>6.0000000000000001E-3</v>
      </c>
      <c r="J56">
        <v>6.0000000000000001E-3</v>
      </c>
    </row>
    <row r="57" spans="1:10" x14ac:dyDescent="0.2">
      <c r="A57" t="s">
        <v>120</v>
      </c>
    </row>
    <row r="59" spans="1:10" x14ac:dyDescent="0.2">
      <c r="A59" t="s">
        <v>65</v>
      </c>
      <c r="B59" t="s">
        <v>43</v>
      </c>
    </row>
    <row r="60" spans="1:10" x14ac:dyDescent="0.2">
      <c r="A60" t="s">
        <v>111</v>
      </c>
      <c r="B60" t="s">
        <v>12</v>
      </c>
      <c r="C60">
        <v>17</v>
      </c>
      <c r="D60">
        <v>14</v>
      </c>
      <c r="E60">
        <v>16</v>
      </c>
      <c r="F60">
        <v>20</v>
      </c>
      <c r="G60">
        <v>15</v>
      </c>
      <c r="H60">
        <v>7</v>
      </c>
    </row>
    <row r="61" spans="1:10" x14ac:dyDescent="0.2">
      <c r="A61">
        <v>85</v>
      </c>
      <c r="B61" t="s">
        <v>44</v>
      </c>
      <c r="C61">
        <v>0.5</v>
      </c>
      <c r="D61">
        <v>0.57099999999999995</v>
      </c>
      <c r="E61">
        <v>0.5</v>
      </c>
      <c r="F61">
        <v>0.5</v>
      </c>
      <c r="G61">
        <v>0.5</v>
      </c>
      <c r="H61">
        <v>0.57099999999999995</v>
      </c>
      <c r="I61">
        <v>0.51700000000000002</v>
      </c>
      <c r="J61">
        <v>0.52400000000000002</v>
      </c>
    </row>
    <row r="62" spans="1:10" x14ac:dyDescent="0.2">
      <c r="A62">
        <v>97</v>
      </c>
      <c r="B62" t="s">
        <v>45</v>
      </c>
      <c r="C62">
        <v>0</v>
      </c>
      <c r="D62">
        <v>0</v>
      </c>
      <c r="E62">
        <v>3.1E-2</v>
      </c>
      <c r="F62">
        <v>0</v>
      </c>
      <c r="G62">
        <v>0</v>
      </c>
      <c r="H62">
        <v>0</v>
      </c>
      <c r="I62">
        <v>6.0000000000000001E-3</v>
      </c>
      <c r="J62">
        <v>5.0000000000000001E-3</v>
      </c>
    </row>
    <row r="63" spans="1:10" x14ac:dyDescent="0.2">
      <c r="A63">
        <v>125</v>
      </c>
      <c r="B63" t="s">
        <v>46</v>
      </c>
      <c r="C63">
        <v>2.9000000000000001E-2</v>
      </c>
      <c r="D63">
        <v>0</v>
      </c>
      <c r="E63">
        <v>0</v>
      </c>
      <c r="F63">
        <v>0</v>
      </c>
      <c r="G63">
        <v>0</v>
      </c>
      <c r="H63">
        <v>0</v>
      </c>
      <c r="I63">
        <v>6.0000000000000001E-3</v>
      </c>
      <c r="J63">
        <v>5.0000000000000001E-3</v>
      </c>
    </row>
    <row r="64" spans="1:10" x14ac:dyDescent="0.2">
      <c r="A64">
        <v>149</v>
      </c>
      <c r="B64" t="s">
        <v>34</v>
      </c>
      <c r="C64">
        <v>2.9000000000000001E-2</v>
      </c>
      <c r="D64">
        <v>0</v>
      </c>
      <c r="E64">
        <v>0</v>
      </c>
      <c r="F64">
        <v>0</v>
      </c>
      <c r="G64">
        <v>0</v>
      </c>
      <c r="H64">
        <v>0</v>
      </c>
      <c r="I64">
        <v>6.0000000000000001E-3</v>
      </c>
      <c r="J64">
        <v>5.0000000000000001E-3</v>
      </c>
    </row>
    <row r="65" spans="1:10" x14ac:dyDescent="0.2">
      <c r="A65">
        <v>157</v>
      </c>
      <c r="B65" t="s">
        <v>47</v>
      </c>
      <c r="C65">
        <v>8.7999999999999995E-2</v>
      </c>
      <c r="D65">
        <v>3.5999999999999997E-2</v>
      </c>
      <c r="E65">
        <v>9.4E-2</v>
      </c>
      <c r="F65">
        <v>7.4999999999999997E-2</v>
      </c>
      <c r="G65">
        <v>0</v>
      </c>
      <c r="H65">
        <v>0</v>
      </c>
      <c r="I65">
        <v>5.6000000000000001E-2</v>
      </c>
      <c r="J65">
        <v>4.9000000000000002E-2</v>
      </c>
    </row>
    <row r="66" spans="1:10" x14ac:dyDescent="0.2">
      <c r="A66">
        <v>165</v>
      </c>
      <c r="B66" t="s">
        <v>48</v>
      </c>
      <c r="C66">
        <v>0.35299999999999998</v>
      </c>
      <c r="D66">
        <v>0.25</v>
      </c>
      <c r="E66">
        <v>0.28100000000000003</v>
      </c>
      <c r="F66">
        <v>2.5000000000000001E-2</v>
      </c>
      <c r="G66">
        <v>0.26700000000000002</v>
      </c>
      <c r="H66">
        <v>0.14299999999999999</v>
      </c>
      <c r="I66">
        <v>0.219</v>
      </c>
      <c r="J66">
        <v>0.22</v>
      </c>
    </row>
    <row r="67" spans="1:10" x14ac:dyDescent="0.2">
      <c r="A67">
        <v>169</v>
      </c>
      <c r="B67" t="s">
        <v>49</v>
      </c>
      <c r="C67">
        <v>0</v>
      </c>
      <c r="D67">
        <v>3.5999999999999997E-2</v>
      </c>
      <c r="E67">
        <v>0</v>
      </c>
      <c r="F67">
        <v>0</v>
      </c>
      <c r="G67">
        <v>0</v>
      </c>
      <c r="H67">
        <v>0</v>
      </c>
      <c r="I67">
        <v>6.0000000000000001E-3</v>
      </c>
      <c r="J67">
        <v>6.0000000000000001E-3</v>
      </c>
    </row>
    <row r="68" spans="1:10" x14ac:dyDescent="0.2">
      <c r="A68">
        <v>175</v>
      </c>
      <c r="B68" t="s">
        <v>50</v>
      </c>
      <c r="C68">
        <v>0</v>
      </c>
      <c r="D68">
        <v>0.107</v>
      </c>
      <c r="E68">
        <v>6.3E-2</v>
      </c>
      <c r="F68">
        <v>0.4</v>
      </c>
      <c r="G68">
        <v>0.23300000000000001</v>
      </c>
      <c r="H68">
        <v>0.28599999999999998</v>
      </c>
      <c r="I68">
        <v>0.18</v>
      </c>
      <c r="J68">
        <v>0.18099999999999999</v>
      </c>
    </row>
    <row r="69" spans="1:10" x14ac:dyDescent="0.2">
      <c r="A69">
        <v>195</v>
      </c>
      <c r="B69" t="s">
        <v>51</v>
      </c>
      <c r="C69">
        <v>0</v>
      </c>
      <c r="D69">
        <v>0</v>
      </c>
      <c r="E69">
        <v>3.1E-2</v>
      </c>
      <c r="F69">
        <v>0</v>
      </c>
      <c r="G69">
        <v>0</v>
      </c>
      <c r="H69">
        <v>0</v>
      </c>
      <c r="I69">
        <v>6.0000000000000001E-3</v>
      </c>
      <c r="J69">
        <v>5.0000000000000001E-3</v>
      </c>
    </row>
    <row r="70" spans="1:10" x14ac:dyDescent="0.2">
      <c r="A70" t="s">
        <v>120</v>
      </c>
    </row>
    <row r="72" spans="1:10" x14ac:dyDescent="0.2">
      <c r="A72" t="s">
        <v>66</v>
      </c>
      <c r="B72" t="s">
        <v>52</v>
      </c>
    </row>
    <row r="73" spans="1:10" x14ac:dyDescent="0.2">
      <c r="A73" t="s">
        <v>111</v>
      </c>
      <c r="B73" t="s">
        <v>12</v>
      </c>
      <c r="C73">
        <v>17</v>
      </c>
      <c r="D73">
        <v>14</v>
      </c>
      <c r="E73">
        <v>17</v>
      </c>
      <c r="F73">
        <v>20</v>
      </c>
      <c r="G73">
        <v>15</v>
      </c>
      <c r="H73">
        <v>7</v>
      </c>
    </row>
    <row r="74" spans="1:10" x14ac:dyDescent="0.2">
      <c r="A74">
        <v>126</v>
      </c>
      <c r="B74" t="s">
        <v>36</v>
      </c>
      <c r="C74">
        <v>0</v>
      </c>
      <c r="D74">
        <v>0</v>
      </c>
      <c r="E74">
        <v>2.9000000000000001E-2</v>
      </c>
      <c r="F74">
        <v>0</v>
      </c>
      <c r="G74">
        <v>0</v>
      </c>
      <c r="H74">
        <v>0</v>
      </c>
      <c r="I74">
        <v>6.0000000000000001E-3</v>
      </c>
      <c r="J74">
        <v>5.0000000000000001E-3</v>
      </c>
    </row>
    <row r="75" spans="1:10" x14ac:dyDescent="0.2">
      <c r="A75">
        <v>154</v>
      </c>
      <c r="B75" t="s">
        <v>53</v>
      </c>
      <c r="C75">
        <v>0.5</v>
      </c>
      <c r="D75">
        <v>0.5</v>
      </c>
      <c r="E75">
        <v>0.47099999999999997</v>
      </c>
      <c r="F75">
        <v>0</v>
      </c>
      <c r="G75">
        <v>0.3</v>
      </c>
      <c r="H75">
        <v>0</v>
      </c>
      <c r="I75">
        <v>0.311</v>
      </c>
      <c r="J75">
        <v>0.29499999999999998</v>
      </c>
    </row>
    <row r="76" spans="1:10" x14ac:dyDescent="0.2">
      <c r="A76">
        <v>158</v>
      </c>
      <c r="B76" t="s">
        <v>54</v>
      </c>
      <c r="C76">
        <v>0</v>
      </c>
      <c r="D76">
        <v>0</v>
      </c>
      <c r="E76">
        <v>0</v>
      </c>
      <c r="F76">
        <v>0.5</v>
      </c>
      <c r="G76">
        <v>0.2</v>
      </c>
      <c r="H76">
        <v>0.5</v>
      </c>
      <c r="I76">
        <v>0.183</v>
      </c>
      <c r="J76">
        <v>0.2</v>
      </c>
    </row>
    <row r="77" spans="1:10" x14ac:dyDescent="0.2">
      <c r="A77">
        <v>170</v>
      </c>
      <c r="B77" t="s">
        <v>18</v>
      </c>
      <c r="C77">
        <v>2.9000000000000001E-2</v>
      </c>
      <c r="D77">
        <v>7.0999999999999994E-2</v>
      </c>
      <c r="E77">
        <v>2.9000000000000001E-2</v>
      </c>
      <c r="F77">
        <v>0</v>
      </c>
      <c r="G77">
        <v>0</v>
      </c>
      <c r="H77">
        <v>0</v>
      </c>
      <c r="I77">
        <v>2.1999999999999999E-2</v>
      </c>
      <c r="J77">
        <v>2.1999999999999999E-2</v>
      </c>
    </row>
    <row r="78" spans="1:10" x14ac:dyDescent="0.2">
      <c r="A78">
        <v>178</v>
      </c>
      <c r="B78" t="s">
        <v>55</v>
      </c>
      <c r="C78">
        <v>5.8999999999999997E-2</v>
      </c>
      <c r="D78">
        <v>0.214</v>
      </c>
      <c r="E78">
        <v>0.32400000000000001</v>
      </c>
      <c r="F78">
        <v>0.5</v>
      </c>
      <c r="G78">
        <v>0.26700000000000002</v>
      </c>
      <c r="H78">
        <v>0.5</v>
      </c>
      <c r="I78">
        <v>0.3</v>
      </c>
      <c r="J78">
        <v>0.311</v>
      </c>
    </row>
    <row r="79" spans="1:10" x14ac:dyDescent="0.2">
      <c r="A79">
        <v>190</v>
      </c>
      <c r="B79" t="s">
        <v>41</v>
      </c>
      <c r="C79">
        <v>0.41199999999999998</v>
      </c>
      <c r="D79">
        <v>0.214</v>
      </c>
      <c r="E79">
        <v>0.14699999999999999</v>
      </c>
      <c r="F79">
        <v>0</v>
      </c>
      <c r="G79">
        <v>0.23300000000000001</v>
      </c>
      <c r="H79">
        <v>0</v>
      </c>
      <c r="I79">
        <v>0.17799999999999999</v>
      </c>
      <c r="J79">
        <v>0.16800000000000001</v>
      </c>
    </row>
    <row r="80" spans="1:10" x14ac:dyDescent="0.2">
      <c r="A80" t="s">
        <v>120</v>
      </c>
    </row>
    <row r="82" spans="1:10" x14ac:dyDescent="0.2">
      <c r="A82" t="s">
        <v>158</v>
      </c>
      <c r="B82" t="s">
        <v>56</v>
      </c>
    </row>
    <row r="83" spans="1:10" x14ac:dyDescent="0.2">
      <c r="A83" t="s">
        <v>111</v>
      </c>
      <c r="B83" t="s">
        <v>12</v>
      </c>
      <c r="C83">
        <v>17</v>
      </c>
      <c r="D83">
        <v>14</v>
      </c>
      <c r="E83">
        <v>17</v>
      </c>
      <c r="F83">
        <v>20</v>
      </c>
      <c r="G83">
        <v>15</v>
      </c>
      <c r="H83">
        <v>7</v>
      </c>
    </row>
    <row r="84" spans="1:10" x14ac:dyDescent="0.2">
      <c r="A84">
        <v>141</v>
      </c>
      <c r="B84" t="s">
        <v>57</v>
      </c>
      <c r="C84">
        <v>0</v>
      </c>
      <c r="D84">
        <v>7.0999999999999994E-2</v>
      </c>
      <c r="E84">
        <v>0</v>
      </c>
      <c r="F84">
        <v>0</v>
      </c>
      <c r="G84">
        <v>0</v>
      </c>
      <c r="H84">
        <v>0</v>
      </c>
      <c r="I84">
        <v>1.0999999999999999E-2</v>
      </c>
      <c r="J84">
        <v>1.2E-2</v>
      </c>
    </row>
    <row r="85" spans="1:10" x14ac:dyDescent="0.2">
      <c r="A85">
        <v>149</v>
      </c>
      <c r="B85" t="s">
        <v>34</v>
      </c>
      <c r="C85">
        <v>0.5</v>
      </c>
      <c r="D85">
        <v>0.42899999999999999</v>
      </c>
      <c r="E85">
        <v>0.47099999999999997</v>
      </c>
      <c r="F85">
        <v>0.4</v>
      </c>
      <c r="G85">
        <v>0.7</v>
      </c>
      <c r="H85">
        <v>0.78600000000000003</v>
      </c>
      <c r="I85">
        <v>0.51700000000000002</v>
      </c>
      <c r="J85">
        <v>0.54700000000000004</v>
      </c>
    </row>
    <row r="86" spans="1:10" x14ac:dyDescent="0.2">
      <c r="A86">
        <v>175</v>
      </c>
      <c r="B86" t="s">
        <v>50</v>
      </c>
      <c r="C86">
        <v>0</v>
      </c>
      <c r="D86">
        <v>0</v>
      </c>
      <c r="E86">
        <v>0</v>
      </c>
      <c r="F86">
        <v>0.5</v>
      </c>
      <c r="G86">
        <v>0</v>
      </c>
      <c r="H86">
        <v>0</v>
      </c>
      <c r="I86">
        <v>0.111</v>
      </c>
      <c r="J86">
        <v>8.3000000000000004E-2</v>
      </c>
    </row>
    <row r="87" spans="1:10" x14ac:dyDescent="0.2">
      <c r="A87">
        <v>185</v>
      </c>
      <c r="B87" t="s">
        <v>58</v>
      </c>
      <c r="C87">
        <v>0.11799999999999999</v>
      </c>
      <c r="D87">
        <v>0.17899999999999999</v>
      </c>
      <c r="E87">
        <v>0.38200000000000001</v>
      </c>
      <c r="F87">
        <v>0.1</v>
      </c>
      <c r="G87">
        <v>0</v>
      </c>
      <c r="H87">
        <v>7.0999999999999994E-2</v>
      </c>
      <c r="I87">
        <v>0.15</v>
      </c>
      <c r="J87">
        <v>0.14199999999999999</v>
      </c>
    </row>
    <row r="88" spans="1:10" x14ac:dyDescent="0.2">
      <c r="A88">
        <v>203</v>
      </c>
      <c r="B88" t="s">
        <v>59</v>
      </c>
      <c r="C88">
        <v>0.38200000000000001</v>
      </c>
      <c r="D88">
        <v>0.32100000000000001</v>
      </c>
      <c r="E88">
        <v>0.11799999999999999</v>
      </c>
      <c r="F88">
        <v>0</v>
      </c>
      <c r="G88">
        <v>0.3</v>
      </c>
      <c r="H88">
        <v>0.14299999999999999</v>
      </c>
      <c r="I88">
        <v>0.20599999999999999</v>
      </c>
      <c r="J88">
        <v>0.21099999999999999</v>
      </c>
    </row>
    <row r="89" spans="1:10" x14ac:dyDescent="0.2">
      <c r="A89">
        <v>215</v>
      </c>
      <c r="B89" t="s">
        <v>60</v>
      </c>
      <c r="C89">
        <v>0</v>
      </c>
      <c r="D89">
        <v>0</v>
      </c>
      <c r="E89">
        <v>2.9000000000000001E-2</v>
      </c>
      <c r="F89">
        <v>0</v>
      </c>
      <c r="G89">
        <v>0</v>
      </c>
      <c r="H89">
        <v>0</v>
      </c>
      <c r="I89">
        <v>6.0000000000000001E-3</v>
      </c>
      <c r="J89">
        <v>5.0000000000000001E-3</v>
      </c>
    </row>
    <row r="90" spans="1:10" x14ac:dyDescent="0.2">
      <c r="A90" t="s">
        <v>120</v>
      </c>
    </row>
    <row r="92" spans="1:10" x14ac:dyDescent="0.2">
      <c r="A92" t="s">
        <v>61</v>
      </c>
    </row>
    <row r="94" spans="1:10" x14ac:dyDescent="0.2">
      <c r="B94" t="s">
        <v>62</v>
      </c>
    </row>
    <row r="95" spans="1:10" x14ac:dyDescent="0.2">
      <c r="B95" t="s">
        <v>63</v>
      </c>
      <c r="C95">
        <v>0.52900000000000003</v>
      </c>
      <c r="D95">
        <v>0.5</v>
      </c>
      <c r="E95">
        <v>0.55900000000000005</v>
      </c>
      <c r="F95">
        <v>0.63400000000000001</v>
      </c>
      <c r="G95">
        <v>0.75700000000000001</v>
      </c>
      <c r="H95">
        <v>0.73799999999999999</v>
      </c>
    </row>
    <row r="96" spans="1:10" x14ac:dyDescent="0.2">
      <c r="B96" t="s">
        <v>63</v>
      </c>
      <c r="C96">
        <v>0.5</v>
      </c>
      <c r="D96">
        <v>0.53600000000000003</v>
      </c>
      <c r="E96">
        <v>0.55900000000000005</v>
      </c>
      <c r="F96">
        <v>0.5</v>
      </c>
      <c r="G96">
        <v>0.56699999999999995</v>
      </c>
      <c r="H96">
        <v>0.5</v>
      </c>
    </row>
    <row r="97" spans="1:9" x14ac:dyDescent="0.2">
      <c r="B97" t="s">
        <v>63</v>
      </c>
      <c r="C97">
        <v>0.5</v>
      </c>
      <c r="D97">
        <v>0.5</v>
      </c>
      <c r="E97">
        <v>0.5</v>
      </c>
      <c r="F97">
        <v>0.5</v>
      </c>
      <c r="G97">
        <v>0.5</v>
      </c>
      <c r="H97">
        <v>0.5</v>
      </c>
    </row>
    <row r="98" spans="1:9" x14ac:dyDescent="0.2">
      <c r="B98" t="s">
        <v>64</v>
      </c>
      <c r="C98">
        <v>0.65800000000000003</v>
      </c>
      <c r="D98">
        <v>0.626</v>
      </c>
      <c r="E98">
        <v>0.68500000000000005</v>
      </c>
      <c r="F98">
        <v>0.54900000000000004</v>
      </c>
      <c r="G98">
        <v>0.66700000000000004</v>
      </c>
      <c r="H98">
        <v>0.64300000000000002</v>
      </c>
    </row>
    <row r="99" spans="1:9" x14ac:dyDescent="0.2">
      <c r="B99" t="s">
        <v>64</v>
      </c>
      <c r="C99">
        <v>0.69899999999999995</v>
      </c>
      <c r="D99">
        <v>0.624</v>
      </c>
      <c r="E99">
        <v>0.68700000000000006</v>
      </c>
      <c r="F99">
        <v>0.54700000000000004</v>
      </c>
      <c r="G99">
        <v>0.78100000000000003</v>
      </c>
      <c r="H99">
        <v>0.82099999999999995</v>
      </c>
    </row>
    <row r="100" spans="1:9" x14ac:dyDescent="0.2">
      <c r="B100" t="s">
        <v>65</v>
      </c>
      <c r="C100">
        <v>0.623</v>
      </c>
      <c r="D100">
        <v>0.61</v>
      </c>
      <c r="E100">
        <v>0.66900000000000004</v>
      </c>
      <c r="F100">
        <v>0.58799999999999997</v>
      </c>
      <c r="G100">
        <v>0.63300000000000001</v>
      </c>
      <c r="H100">
        <v>0.59499999999999997</v>
      </c>
    </row>
    <row r="101" spans="1:9" x14ac:dyDescent="0.2">
      <c r="B101" t="s">
        <v>66</v>
      </c>
      <c r="C101">
        <v>0.58099999999999996</v>
      </c>
      <c r="D101">
        <v>0.66500000000000004</v>
      </c>
      <c r="E101">
        <v>0.66</v>
      </c>
      <c r="F101">
        <v>0.5</v>
      </c>
      <c r="G101">
        <v>0.76200000000000001</v>
      </c>
      <c r="H101">
        <v>0.5</v>
      </c>
    </row>
    <row r="102" spans="1:9" x14ac:dyDescent="0.2">
      <c r="B102" t="s">
        <v>67</v>
      </c>
      <c r="C102">
        <v>0.59599999999999997</v>
      </c>
      <c r="D102">
        <v>0.69</v>
      </c>
      <c r="E102">
        <v>0.625</v>
      </c>
      <c r="F102">
        <v>0.60499999999999998</v>
      </c>
      <c r="G102">
        <v>0.42899999999999999</v>
      </c>
      <c r="H102">
        <v>0.38100000000000001</v>
      </c>
    </row>
    <row r="104" spans="1:9" x14ac:dyDescent="0.2">
      <c r="A104" t="s">
        <v>61</v>
      </c>
    </row>
    <row r="106" spans="1:9" x14ac:dyDescent="0.2">
      <c r="B106" t="s">
        <v>68</v>
      </c>
    </row>
    <row r="107" spans="1:9" x14ac:dyDescent="0.2">
      <c r="B107" t="s">
        <v>63</v>
      </c>
      <c r="C107">
        <v>3</v>
      </c>
      <c r="D107">
        <v>2</v>
      </c>
      <c r="E107">
        <v>4</v>
      </c>
      <c r="F107">
        <v>4</v>
      </c>
      <c r="G107">
        <v>4</v>
      </c>
      <c r="H107">
        <v>4</v>
      </c>
      <c r="I107">
        <v>5</v>
      </c>
    </row>
    <row r="108" spans="1:9" x14ac:dyDescent="0.2">
      <c r="B108" t="s">
        <v>63</v>
      </c>
      <c r="C108">
        <v>2</v>
      </c>
      <c r="D108">
        <v>3</v>
      </c>
      <c r="E108">
        <v>4</v>
      </c>
      <c r="F108">
        <v>2</v>
      </c>
      <c r="G108">
        <v>4</v>
      </c>
      <c r="H108">
        <v>2</v>
      </c>
      <c r="I108">
        <v>7</v>
      </c>
    </row>
    <row r="109" spans="1:9" x14ac:dyDescent="0.2">
      <c r="B109" t="s">
        <v>63</v>
      </c>
      <c r="C109">
        <v>2</v>
      </c>
      <c r="D109">
        <v>2</v>
      </c>
      <c r="E109">
        <v>2</v>
      </c>
      <c r="F109">
        <v>2</v>
      </c>
      <c r="G109">
        <v>2</v>
      </c>
      <c r="H109">
        <v>2</v>
      </c>
      <c r="I109">
        <v>2</v>
      </c>
    </row>
    <row r="110" spans="1:9" x14ac:dyDescent="0.2">
      <c r="B110" t="s">
        <v>64</v>
      </c>
      <c r="C110">
        <v>5</v>
      </c>
      <c r="D110">
        <v>4</v>
      </c>
      <c r="E110">
        <v>5</v>
      </c>
      <c r="F110">
        <v>4</v>
      </c>
      <c r="G110">
        <v>4</v>
      </c>
      <c r="H110">
        <v>4</v>
      </c>
      <c r="I110">
        <v>8</v>
      </c>
    </row>
    <row r="111" spans="1:9" x14ac:dyDescent="0.2">
      <c r="B111" t="s">
        <v>64</v>
      </c>
      <c r="C111">
        <v>6</v>
      </c>
      <c r="D111">
        <v>3</v>
      </c>
      <c r="E111">
        <v>6</v>
      </c>
      <c r="F111">
        <v>3</v>
      </c>
      <c r="G111">
        <v>5</v>
      </c>
      <c r="H111">
        <v>5</v>
      </c>
      <c r="I111">
        <v>12</v>
      </c>
    </row>
    <row r="112" spans="1:9" x14ac:dyDescent="0.2">
      <c r="B112" t="s">
        <v>65</v>
      </c>
      <c r="C112">
        <v>5</v>
      </c>
      <c r="D112">
        <v>5</v>
      </c>
      <c r="E112">
        <v>6</v>
      </c>
      <c r="F112">
        <v>4</v>
      </c>
      <c r="G112">
        <v>3</v>
      </c>
      <c r="H112">
        <v>3</v>
      </c>
      <c r="I112">
        <v>9</v>
      </c>
    </row>
    <row r="113" spans="1:9" x14ac:dyDescent="0.2">
      <c r="B113" t="s">
        <v>66</v>
      </c>
      <c r="C113">
        <v>4</v>
      </c>
      <c r="D113">
        <v>4</v>
      </c>
      <c r="E113">
        <v>5</v>
      </c>
      <c r="F113">
        <v>2</v>
      </c>
      <c r="G113">
        <v>4</v>
      </c>
      <c r="H113">
        <v>2</v>
      </c>
      <c r="I113">
        <v>6</v>
      </c>
    </row>
    <row r="114" spans="1:9" x14ac:dyDescent="0.2">
      <c r="B114" t="s">
        <v>67</v>
      </c>
      <c r="C114">
        <v>3</v>
      </c>
      <c r="D114">
        <v>4</v>
      </c>
      <c r="E114">
        <v>4</v>
      </c>
      <c r="F114">
        <v>3</v>
      </c>
      <c r="G114">
        <v>2</v>
      </c>
      <c r="H114">
        <v>3</v>
      </c>
      <c r="I114">
        <v>6</v>
      </c>
    </row>
    <row r="116" spans="1:9" x14ac:dyDescent="0.2">
      <c r="A116" t="s">
        <v>61</v>
      </c>
    </row>
    <row r="118" spans="1:9" x14ac:dyDescent="0.2">
      <c r="B118" t="s">
        <v>69</v>
      </c>
    </row>
    <row r="119" spans="1:9" x14ac:dyDescent="0.2">
      <c r="B119" t="s">
        <v>63</v>
      </c>
      <c r="C119">
        <v>-0.88900000000000001</v>
      </c>
      <c r="D119">
        <v>-1</v>
      </c>
      <c r="E119">
        <v>-0.78900000000000003</v>
      </c>
      <c r="F119">
        <v>-0.57699999999999996</v>
      </c>
      <c r="G119">
        <v>-0.32100000000000001</v>
      </c>
      <c r="H119">
        <v>-0.35499999999999998</v>
      </c>
    </row>
    <row r="120" spans="1:9" x14ac:dyDescent="0.2">
      <c r="B120" t="s">
        <v>63</v>
      </c>
      <c r="C120">
        <v>-1</v>
      </c>
      <c r="D120">
        <v>-0.86699999999999999</v>
      </c>
      <c r="E120">
        <v>-0.78900000000000003</v>
      </c>
      <c r="F120">
        <v>-1</v>
      </c>
      <c r="G120">
        <v>-0.76500000000000001</v>
      </c>
      <c r="H120">
        <v>-1</v>
      </c>
    </row>
    <row r="121" spans="1:9" x14ac:dyDescent="0.2">
      <c r="B121" t="s">
        <v>63</v>
      </c>
      <c r="C121">
        <v>-1</v>
      </c>
      <c r="D121">
        <v>-1</v>
      </c>
      <c r="E121">
        <v>-1</v>
      </c>
      <c r="F121">
        <v>-1</v>
      </c>
      <c r="G121">
        <v>-1</v>
      </c>
      <c r="H121">
        <v>-1</v>
      </c>
    </row>
    <row r="122" spans="1:9" x14ac:dyDescent="0.2">
      <c r="B122" t="s">
        <v>64</v>
      </c>
      <c r="C122">
        <v>-0.52</v>
      </c>
      <c r="D122">
        <v>-0.59599999999999997</v>
      </c>
      <c r="E122">
        <v>-0.45900000000000002</v>
      </c>
      <c r="F122">
        <v>-0.82299999999999995</v>
      </c>
      <c r="G122">
        <v>-0.5</v>
      </c>
      <c r="H122">
        <v>-0.55600000000000005</v>
      </c>
    </row>
    <row r="123" spans="1:9" x14ac:dyDescent="0.2">
      <c r="B123" t="s">
        <v>64</v>
      </c>
      <c r="C123">
        <v>-0.432</v>
      </c>
      <c r="D123">
        <v>-0.60399999999999998</v>
      </c>
      <c r="E123">
        <v>-0.45600000000000002</v>
      </c>
      <c r="F123">
        <v>-0.82699999999999996</v>
      </c>
      <c r="G123">
        <v>-0.28000000000000003</v>
      </c>
      <c r="H123">
        <v>-4.2999999999999997E-2</v>
      </c>
    </row>
    <row r="124" spans="1:9" x14ac:dyDescent="0.2">
      <c r="B124" t="s">
        <v>65</v>
      </c>
      <c r="C124">
        <v>-0.60499999999999998</v>
      </c>
      <c r="D124">
        <v>-0.40500000000000003</v>
      </c>
      <c r="E124">
        <v>-0.40200000000000002</v>
      </c>
      <c r="F124">
        <v>-0.7</v>
      </c>
      <c r="G124">
        <v>-0.57899999999999996</v>
      </c>
      <c r="H124">
        <v>-0.44</v>
      </c>
    </row>
    <row r="125" spans="1:9" x14ac:dyDescent="0.2">
      <c r="B125" t="s">
        <v>66</v>
      </c>
      <c r="C125">
        <v>-0.72199999999999998</v>
      </c>
      <c r="D125">
        <v>-0.504</v>
      </c>
      <c r="E125">
        <v>-0.51500000000000001</v>
      </c>
      <c r="F125">
        <v>-1</v>
      </c>
      <c r="G125">
        <v>-0.313</v>
      </c>
      <c r="H125">
        <v>-1</v>
      </c>
    </row>
    <row r="126" spans="1:9" x14ac:dyDescent="0.2">
      <c r="B126" t="s">
        <v>67</v>
      </c>
      <c r="C126">
        <v>-0.67900000000000005</v>
      </c>
      <c r="D126">
        <v>-0.45</v>
      </c>
      <c r="E126">
        <v>-0.6</v>
      </c>
      <c r="F126">
        <v>0.67</v>
      </c>
      <c r="G126">
        <v>-0.4</v>
      </c>
      <c r="H126">
        <v>-0.125</v>
      </c>
    </row>
    <row r="128" spans="1:9" x14ac:dyDescent="0.2">
      <c r="B128" t="s">
        <v>70</v>
      </c>
      <c r="C128">
        <v>-0.70699999999999996</v>
      </c>
      <c r="D128">
        <v>-0.65400000000000003</v>
      </c>
      <c r="E128">
        <v>-0.60599999999999998</v>
      </c>
      <c r="F128">
        <v>-0.628</v>
      </c>
      <c r="G128">
        <v>-0.49199999999999999</v>
      </c>
      <c r="H128">
        <v>-0.52700000000000002</v>
      </c>
    </row>
    <row r="130" spans="1:8" x14ac:dyDescent="0.2">
      <c r="A130" t="s">
        <v>61</v>
      </c>
    </row>
    <row r="132" spans="1:8" x14ac:dyDescent="0.2">
      <c r="B132" t="s">
        <v>71</v>
      </c>
    </row>
    <row r="133" spans="1:8" x14ac:dyDescent="0.2">
      <c r="B133" t="s">
        <v>72</v>
      </c>
    </row>
    <row r="134" spans="1:8" x14ac:dyDescent="0.2">
      <c r="B134" t="s">
        <v>73</v>
      </c>
    </row>
    <row r="136" spans="1:8" x14ac:dyDescent="0.2">
      <c r="B136" t="s">
        <v>74</v>
      </c>
    </row>
    <row r="137" spans="1:8" x14ac:dyDescent="0.2">
      <c r="B137" t="s">
        <v>63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</row>
    <row r="138" spans="1:8" x14ac:dyDescent="0.2">
      <c r="B138" t="s">
        <v>63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</row>
    <row r="139" spans="1:8" x14ac:dyDescent="0.2">
      <c r="B139" t="s">
        <v>63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</row>
    <row r="140" spans="1:8" x14ac:dyDescent="0.2">
      <c r="B140" t="s">
        <v>64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</row>
    <row r="141" spans="1:8" x14ac:dyDescent="0.2">
      <c r="B141" t="s">
        <v>64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0.73560000000000003</v>
      </c>
    </row>
    <row r="142" spans="1:8" x14ac:dyDescent="0.2">
      <c r="B142" t="s">
        <v>65</v>
      </c>
      <c r="C142">
        <v>1</v>
      </c>
      <c r="D142">
        <v>1</v>
      </c>
      <c r="E142">
        <v>0.99980000000000002</v>
      </c>
      <c r="F142">
        <v>1</v>
      </c>
      <c r="G142">
        <v>1</v>
      </c>
      <c r="H142">
        <v>1</v>
      </c>
    </row>
    <row r="143" spans="1:8" x14ac:dyDescent="0.2">
      <c r="B143" t="s">
        <v>66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</row>
    <row r="144" spans="1:8" x14ac:dyDescent="0.2">
      <c r="B144" t="s">
        <v>67</v>
      </c>
      <c r="C144">
        <v>1</v>
      </c>
      <c r="D144">
        <v>1</v>
      </c>
      <c r="E144">
        <v>1</v>
      </c>
      <c r="F144">
        <v>5.9999999999999995E-4</v>
      </c>
      <c r="G144">
        <v>1</v>
      </c>
      <c r="H144">
        <v>1</v>
      </c>
    </row>
    <row r="146" spans="1:8" x14ac:dyDescent="0.2">
      <c r="B146" t="s">
        <v>70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</row>
    <row r="148" spans="1:8" x14ac:dyDescent="0.2">
      <c r="B148" t="s">
        <v>75</v>
      </c>
    </row>
    <row r="149" spans="1:8" x14ac:dyDescent="0.2">
      <c r="B149" t="s">
        <v>63</v>
      </c>
      <c r="C149">
        <v>2.0000000000000001E-4</v>
      </c>
      <c r="D149">
        <v>5.9999999999999995E-4</v>
      </c>
      <c r="E149">
        <v>2.0000000000000001E-4</v>
      </c>
      <c r="F149">
        <v>1E-4</v>
      </c>
      <c r="G149">
        <v>2.1399999999999999E-2</v>
      </c>
      <c r="H149">
        <v>0.14269999999999999</v>
      </c>
    </row>
    <row r="150" spans="1:8" x14ac:dyDescent="0.2">
      <c r="B150" t="s">
        <v>63</v>
      </c>
      <c r="C150">
        <v>1E-4</v>
      </c>
      <c r="D150">
        <v>5.0000000000000001E-4</v>
      </c>
      <c r="E150">
        <v>4.0000000000000002E-4</v>
      </c>
      <c r="F150">
        <v>1E-4</v>
      </c>
      <c r="G150">
        <v>4.0000000000000002E-4</v>
      </c>
      <c r="H150">
        <v>4.3099999999999999E-2</v>
      </c>
    </row>
    <row r="151" spans="1:8" x14ac:dyDescent="0.2">
      <c r="B151" t="s">
        <v>63</v>
      </c>
      <c r="C151">
        <v>1E-4</v>
      </c>
      <c r="D151">
        <v>5.9999999999999995E-4</v>
      </c>
      <c r="E151">
        <v>5.9999999999999995E-4</v>
      </c>
      <c r="F151">
        <v>1E-4</v>
      </c>
      <c r="G151">
        <v>1E-4</v>
      </c>
      <c r="H151">
        <v>3.5499999999999997E-2</v>
      </c>
    </row>
    <row r="152" spans="1:8" x14ac:dyDescent="0.2">
      <c r="B152" t="s">
        <v>64</v>
      </c>
      <c r="C152">
        <v>4.0000000000000002E-4</v>
      </c>
      <c r="D152">
        <v>1.9E-3</v>
      </c>
      <c r="E152">
        <v>2.0999999999999999E-3</v>
      </c>
      <c r="F152">
        <v>1E-4</v>
      </c>
      <c r="G152">
        <v>1.2999999999999999E-3</v>
      </c>
      <c r="H152">
        <v>7.0499999999999993E-2</v>
      </c>
    </row>
    <row r="153" spans="1:8" x14ac:dyDescent="0.2">
      <c r="B153" t="s">
        <v>64</v>
      </c>
      <c r="C153">
        <v>1.2999999999999999E-3</v>
      </c>
      <c r="D153">
        <v>2.9999999999999997E-4</v>
      </c>
      <c r="E153">
        <v>5.3E-3</v>
      </c>
      <c r="F153">
        <v>2.0000000000000001E-4</v>
      </c>
      <c r="G153">
        <v>2.9600000000000001E-2</v>
      </c>
      <c r="H153">
        <v>0.64659999999999995</v>
      </c>
    </row>
    <row r="154" spans="1:8" x14ac:dyDescent="0.2">
      <c r="B154" t="s">
        <v>65</v>
      </c>
      <c r="C154">
        <v>2.0000000000000001E-4</v>
      </c>
      <c r="D154">
        <v>1.23E-2</v>
      </c>
      <c r="E154">
        <v>3.5999999999999999E-3</v>
      </c>
      <c r="F154">
        <v>1E-4</v>
      </c>
      <c r="G154">
        <v>2.9999999999999997E-4</v>
      </c>
      <c r="H154">
        <v>0.1515</v>
      </c>
    </row>
    <row r="155" spans="1:8" x14ac:dyDescent="0.2">
      <c r="B155" t="s">
        <v>66</v>
      </c>
      <c r="C155">
        <v>1E-4</v>
      </c>
      <c r="D155">
        <v>4.0000000000000002E-4</v>
      </c>
      <c r="E155">
        <v>2.9999999999999997E-4</v>
      </c>
      <c r="F155">
        <v>1E-4</v>
      </c>
      <c r="G155">
        <v>2.12E-2</v>
      </c>
      <c r="H155">
        <v>3.9E-2</v>
      </c>
    </row>
    <row r="156" spans="1:8" x14ac:dyDescent="0.2">
      <c r="B156" t="s">
        <v>67</v>
      </c>
      <c r="C156">
        <v>2.9999999999999997E-4</v>
      </c>
      <c r="D156">
        <v>5.0000000000000001E-3</v>
      </c>
      <c r="E156">
        <v>4.0000000000000002E-4</v>
      </c>
      <c r="F156">
        <v>1</v>
      </c>
      <c r="G156">
        <v>0.18160000000000001</v>
      </c>
      <c r="H156">
        <v>0.77749999999999997</v>
      </c>
    </row>
    <row r="158" spans="1:8" x14ac:dyDescent="0.2">
      <c r="B158" t="s">
        <v>70</v>
      </c>
      <c r="C158">
        <v>1E-4</v>
      </c>
      <c r="D158">
        <v>1E-4</v>
      </c>
      <c r="E158">
        <v>1E-4</v>
      </c>
      <c r="F158">
        <v>1E-4</v>
      </c>
      <c r="G158">
        <v>1E-4</v>
      </c>
      <c r="H158">
        <v>1E-4</v>
      </c>
    </row>
    <row r="160" spans="1:8" x14ac:dyDescent="0.2">
      <c r="A160" t="s">
        <v>61</v>
      </c>
    </row>
    <row r="161" spans="1:11" x14ac:dyDescent="0.2">
      <c r="B161" t="s">
        <v>76</v>
      </c>
    </row>
    <row r="163" spans="1:11" x14ac:dyDescent="0.2">
      <c r="B163" t="s">
        <v>77</v>
      </c>
      <c r="C163" t="s">
        <v>78</v>
      </c>
      <c r="D163" t="s">
        <v>79</v>
      </c>
      <c r="E163" t="s">
        <v>80</v>
      </c>
      <c r="F163" t="s">
        <v>81</v>
      </c>
      <c r="G163" t="s">
        <v>82</v>
      </c>
      <c r="H163" t="s">
        <v>83</v>
      </c>
      <c r="I163" t="s">
        <v>84</v>
      </c>
      <c r="J163" t="s">
        <v>85</v>
      </c>
      <c r="K163" t="s">
        <v>86</v>
      </c>
    </row>
    <row r="164" spans="1:11" x14ac:dyDescent="0.2">
      <c r="B164" t="s">
        <v>63</v>
      </c>
      <c r="C164">
        <v>1</v>
      </c>
      <c r="D164">
        <v>0.61799999999999999</v>
      </c>
      <c r="E164">
        <v>0.7</v>
      </c>
      <c r="F164">
        <v>8.2000000000000003E-2</v>
      </c>
      <c r="G164">
        <v>9.9000000000000005E-2</v>
      </c>
      <c r="H164">
        <v>0.71699999999999997</v>
      </c>
      <c r="I164">
        <v>0.11700000000000001</v>
      </c>
      <c r="J164">
        <v>0.13800000000000001</v>
      </c>
      <c r="K164">
        <v>-0.61799999999999999</v>
      </c>
    </row>
    <row r="165" spans="1:11" x14ac:dyDescent="0.2">
      <c r="B165" t="s">
        <v>63</v>
      </c>
      <c r="C165">
        <v>1</v>
      </c>
      <c r="D165">
        <v>0.52700000000000002</v>
      </c>
      <c r="E165">
        <v>0.64100000000000001</v>
      </c>
      <c r="F165">
        <v>0.114</v>
      </c>
      <c r="G165">
        <v>0.13700000000000001</v>
      </c>
      <c r="H165">
        <v>0.66400000000000003</v>
      </c>
      <c r="I165">
        <v>0.17799999999999999</v>
      </c>
      <c r="J165">
        <v>0.20599999999999999</v>
      </c>
      <c r="K165">
        <v>-0.89700000000000002</v>
      </c>
    </row>
    <row r="166" spans="1:11" x14ac:dyDescent="0.2">
      <c r="B166" t="s">
        <v>63</v>
      </c>
      <c r="C166">
        <v>1</v>
      </c>
      <c r="D166">
        <v>0.5</v>
      </c>
      <c r="E166">
        <v>0.5</v>
      </c>
      <c r="F166">
        <v>0</v>
      </c>
      <c r="G166">
        <v>0</v>
      </c>
      <c r="H166">
        <v>0.5</v>
      </c>
      <c r="I166">
        <v>0</v>
      </c>
      <c r="J166">
        <v>0</v>
      </c>
      <c r="K166">
        <v>-1</v>
      </c>
    </row>
    <row r="167" spans="1:11" x14ac:dyDescent="0.2">
      <c r="B167" t="s">
        <v>64</v>
      </c>
      <c r="C167">
        <v>1</v>
      </c>
      <c r="D167">
        <v>0.63800000000000001</v>
      </c>
      <c r="E167">
        <v>0.76600000000000001</v>
      </c>
      <c r="F167">
        <v>0.129</v>
      </c>
      <c r="G167">
        <v>0.154</v>
      </c>
      <c r="H167">
        <v>0.79200000000000004</v>
      </c>
      <c r="I167">
        <v>0.16800000000000001</v>
      </c>
      <c r="J167">
        <v>0.19500000000000001</v>
      </c>
      <c r="K167">
        <v>-0.56799999999999995</v>
      </c>
    </row>
    <row r="168" spans="1:11" x14ac:dyDescent="0.2">
      <c r="B168" t="s">
        <v>64</v>
      </c>
      <c r="C168">
        <v>0.97599999999999998</v>
      </c>
      <c r="D168">
        <v>0.69</v>
      </c>
      <c r="E168">
        <v>0.76700000000000002</v>
      </c>
      <c r="F168">
        <v>7.6999999999999999E-2</v>
      </c>
      <c r="G168">
        <v>9.1999999999999998E-2</v>
      </c>
      <c r="H168">
        <v>0.78300000000000003</v>
      </c>
      <c r="I168">
        <v>0.1</v>
      </c>
      <c r="J168">
        <v>0.11799999999999999</v>
      </c>
      <c r="K168">
        <v>-0.41399999999999998</v>
      </c>
    </row>
    <row r="169" spans="1:11" x14ac:dyDescent="0.2">
      <c r="B169" t="s">
        <v>65</v>
      </c>
      <c r="C169">
        <v>0.94199999999999995</v>
      </c>
      <c r="D169">
        <v>0.61899999999999999</v>
      </c>
      <c r="E169">
        <v>0.64400000000000002</v>
      </c>
      <c r="F169">
        <v>2.4E-2</v>
      </c>
      <c r="G169">
        <v>2.9000000000000001E-2</v>
      </c>
      <c r="H169">
        <v>0.64900000000000002</v>
      </c>
      <c r="I169">
        <v>3.7999999999999999E-2</v>
      </c>
      <c r="J169">
        <v>4.4999999999999998E-2</v>
      </c>
      <c r="K169">
        <v>-0.52100000000000002</v>
      </c>
    </row>
    <row r="170" spans="1:11" x14ac:dyDescent="0.2">
      <c r="B170" t="s">
        <v>66</v>
      </c>
      <c r="C170">
        <v>1</v>
      </c>
      <c r="D170">
        <v>0.61199999999999999</v>
      </c>
      <c r="E170">
        <v>0.749</v>
      </c>
      <c r="F170">
        <v>0.13700000000000001</v>
      </c>
      <c r="G170">
        <v>0.16400000000000001</v>
      </c>
      <c r="H170">
        <v>0.77700000000000002</v>
      </c>
      <c r="I170">
        <v>0.183</v>
      </c>
      <c r="J170">
        <v>0.21099999999999999</v>
      </c>
      <c r="K170">
        <v>-0.63300000000000001</v>
      </c>
    </row>
    <row r="171" spans="1:11" x14ac:dyDescent="0.2">
      <c r="B171" t="s">
        <v>67</v>
      </c>
      <c r="C171">
        <v>0.70499999999999996</v>
      </c>
      <c r="D171">
        <v>0.55500000000000005</v>
      </c>
      <c r="E171">
        <v>0.63100000000000001</v>
      </c>
      <c r="F171">
        <v>7.5999999999999998E-2</v>
      </c>
      <c r="G171">
        <v>9.0999999999999998E-2</v>
      </c>
      <c r="H171">
        <v>0.64600000000000002</v>
      </c>
      <c r="I171">
        <v>0.12</v>
      </c>
      <c r="J171">
        <v>0.14099999999999999</v>
      </c>
      <c r="K171">
        <v>-0.26900000000000002</v>
      </c>
    </row>
    <row r="173" spans="1:11" x14ac:dyDescent="0.2">
      <c r="B173" t="s">
        <v>87</v>
      </c>
      <c r="C173">
        <v>0.95299999999999996</v>
      </c>
      <c r="D173">
        <v>0.59499999999999997</v>
      </c>
      <c r="E173">
        <v>0.67500000000000004</v>
      </c>
      <c r="F173">
        <v>0.08</v>
      </c>
      <c r="G173">
        <v>9.6000000000000002E-2</v>
      </c>
      <c r="H173">
        <v>0.69099999999999995</v>
      </c>
      <c r="I173">
        <v>0.11799999999999999</v>
      </c>
      <c r="J173">
        <v>0.13900000000000001</v>
      </c>
      <c r="K173">
        <v>-0.60099999999999998</v>
      </c>
    </row>
    <row r="175" spans="1:11" x14ac:dyDescent="0.2">
      <c r="A175" t="s">
        <v>88</v>
      </c>
    </row>
    <row r="176" spans="1:11" x14ac:dyDescent="0.2">
      <c r="B176" t="s">
        <v>89</v>
      </c>
    </row>
    <row r="177" spans="1:3" x14ac:dyDescent="0.2">
      <c r="B177" t="s">
        <v>90</v>
      </c>
    </row>
    <row r="179" spans="1:3" x14ac:dyDescent="0.2">
      <c r="C179" t="s">
        <v>91</v>
      </c>
    </row>
    <row r="180" spans="1:3" x14ac:dyDescent="0.2">
      <c r="A180" t="s">
        <v>92</v>
      </c>
      <c r="C180">
        <v>0.67420000000000002</v>
      </c>
    </row>
    <row r="181" spans="1:3" x14ac:dyDescent="0.2">
      <c r="A181" t="s">
        <v>92</v>
      </c>
      <c r="C181" t="s">
        <v>93</v>
      </c>
    </row>
    <row r="182" spans="1:3" x14ac:dyDescent="0.2">
      <c r="A182" t="s">
        <v>94</v>
      </c>
      <c r="C182">
        <v>1.34E-2</v>
      </c>
    </row>
    <row r="183" spans="1:3" x14ac:dyDescent="0.2">
      <c r="A183" t="s">
        <v>94</v>
      </c>
      <c r="C183">
        <v>1.0200000000000001E-2</v>
      </c>
    </row>
    <row r="184" spans="1:3" x14ac:dyDescent="0.2">
      <c r="A184" t="s">
        <v>95</v>
      </c>
      <c r="C184">
        <v>5.7999999999999996E-3</v>
      </c>
    </row>
    <row r="185" spans="1:3" x14ac:dyDescent="0.2">
      <c r="A185" t="s">
        <v>96</v>
      </c>
      <c r="C185">
        <v>1E-4</v>
      </c>
    </row>
    <row r="186" spans="1:3" x14ac:dyDescent="0.2">
      <c r="A186" t="s">
        <v>97</v>
      </c>
      <c r="C186">
        <v>4.0000000000000002E-4</v>
      </c>
    </row>
    <row r="187" spans="1:3" x14ac:dyDescent="0.2">
      <c r="A187" t="s">
        <v>92</v>
      </c>
      <c r="C187" t="s">
        <v>93</v>
      </c>
    </row>
    <row r="188" spans="1:3" x14ac:dyDescent="0.2">
      <c r="A188" t="s">
        <v>94</v>
      </c>
      <c r="C188">
        <v>5.0500000000000003E-2</v>
      </c>
    </row>
    <row r="189" spans="1:3" x14ac:dyDescent="0.2">
      <c r="A189" t="s">
        <v>94</v>
      </c>
      <c r="C189">
        <v>1.2999999999999999E-2</v>
      </c>
    </row>
    <row r="190" spans="1:3" x14ac:dyDescent="0.2">
      <c r="A190" t="s">
        <v>95</v>
      </c>
      <c r="C190">
        <v>0.24890000000000001</v>
      </c>
    </row>
    <row r="191" spans="1:3" x14ac:dyDescent="0.2">
      <c r="A191" t="s">
        <v>96</v>
      </c>
      <c r="C191">
        <v>5.9999999999999995E-4</v>
      </c>
    </row>
    <row r="192" spans="1:3" x14ac:dyDescent="0.2">
      <c r="A192" t="s">
        <v>97</v>
      </c>
      <c r="C192">
        <v>4.2099999999999999E-2</v>
      </c>
    </row>
    <row r="193" spans="1:3" x14ac:dyDescent="0.2">
      <c r="A193" t="s">
        <v>94</v>
      </c>
      <c r="C193" t="s">
        <v>93</v>
      </c>
    </row>
    <row r="194" spans="1:3" x14ac:dyDescent="0.2">
      <c r="A194" t="s">
        <v>94</v>
      </c>
      <c r="C194" t="s">
        <v>93</v>
      </c>
    </row>
    <row r="195" spans="1:3" x14ac:dyDescent="0.2">
      <c r="A195" t="s">
        <v>95</v>
      </c>
      <c r="C195" t="s">
        <v>93</v>
      </c>
    </row>
    <row r="196" spans="1:3" x14ac:dyDescent="0.2">
      <c r="A196" t="s">
        <v>96</v>
      </c>
      <c r="C196" t="s">
        <v>93</v>
      </c>
    </row>
    <row r="197" spans="1:3" x14ac:dyDescent="0.2">
      <c r="A197" t="s">
        <v>97</v>
      </c>
      <c r="C197" t="s">
        <v>93</v>
      </c>
    </row>
    <row r="198" spans="1:3" x14ac:dyDescent="0.2">
      <c r="A198" t="s">
        <v>98</v>
      </c>
      <c r="C198">
        <v>1.8E-3</v>
      </c>
    </row>
    <row r="199" spans="1:3" x14ac:dyDescent="0.2">
      <c r="A199" t="s">
        <v>99</v>
      </c>
      <c r="C199">
        <v>2.07E-2</v>
      </c>
    </row>
    <row r="200" spans="1:3" x14ac:dyDescent="0.2">
      <c r="A200" t="s">
        <v>100</v>
      </c>
      <c r="C200">
        <v>6.9999999999999999E-4</v>
      </c>
    </row>
    <row r="201" spans="1:3" x14ac:dyDescent="0.2">
      <c r="A201" t="s">
        <v>101</v>
      </c>
      <c r="C201">
        <v>1E-4</v>
      </c>
    </row>
    <row r="202" spans="1:3" x14ac:dyDescent="0.2">
      <c r="A202" t="s">
        <v>99</v>
      </c>
      <c r="C202">
        <v>3.0000000000000001E-3</v>
      </c>
    </row>
    <row r="203" spans="1:3" x14ac:dyDescent="0.2">
      <c r="A203" t="s">
        <v>100</v>
      </c>
      <c r="C203">
        <v>1E-4</v>
      </c>
    </row>
    <row r="204" spans="1:3" x14ac:dyDescent="0.2">
      <c r="A204" t="s">
        <v>101</v>
      </c>
      <c r="C204">
        <v>1E-4</v>
      </c>
    </row>
    <row r="205" spans="1:3" x14ac:dyDescent="0.2">
      <c r="A205" t="s">
        <v>102</v>
      </c>
      <c r="C205">
        <v>2.2000000000000001E-3</v>
      </c>
    </row>
    <row r="206" spans="1:3" x14ac:dyDescent="0.2">
      <c r="A206" t="s">
        <v>103</v>
      </c>
      <c r="C206">
        <v>1E-4</v>
      </c>
    </row>
    <row r="207" spans="1:3" x14ac:dyDescent="0.2">
      <c r="A207" t="s">
        <v>104</v>
      </c>
      <c r="C207">
        <v>2.0000000000000001E-4</v>
      </c>
    </row>
    <row r="210" spans="1:10" x14ac:dyDescent="0.2">
      <c r="A210" t="s">
        <v>61</v>
      </c>
    </row>
    <row r="211" spans="1:10" x14ac:dyDescent="0.2">
      <c r="B211" t="s">
        <v>105</v>
      </c>
    </row>
    <row r="212" spans="1:10" x14ac:dyDescent="0.2">
      <c r="B212" t="s">
        <v>106</v>
      </c>
    </row>
    <row r="213" spans="1:10" x14ac:dyDescent="0.2">
      <c r="B213" t="s">
        <v>107</v>
      </c>
    </row>
    <row r="214" spans="1:10" x14ac:dyDescent="0.2">
      <c r="B214" t="s">
        <v>108</v>
      </c>
    </row>
    <row r="215" spans="1:10" x14ac:dyDescent="0.2">
      <c r="B215" t="s">
        <v>109</v>
      </c>
    </row>
    <row r="218" spans="1:10" x14ac:dyDescent="0.2">
      <c r="B218" t="s">
        <v>110</v>
      </c>
    </row>
    <row r="219" spans="1:10" x14ac:dyDescent="0.2">
      <c r="B219" t="s">
        <v>111</v>
      </c>
      <c r="C219" t="s">
        <v>112</v>
      </c>
      <c r="D219" t="s">
        <v>113</v>
      </c>
      <c r="E219" t="s">
        <v>114</v>
      </c>
      <c r="F219" t="s">
        <v>115</v>
      </c>
      <c r="G219" t="s">
        <v>116</v>
      </c>
      <c r="H219" t="s">
        <v>117</v>
      </c>
      <c r="I219" t="s">
        <v>118</v>
      </c>
      <c r="J219" t="s">
        <v>119</v>
      </c>
    </row>
    <row r="220" spans="1:10" x14ac:dyDescent="0.2">
      <c r="B220">
        <v>162</v>
      </c>
      <c r="C220">
        <v>-0.51200000000000001</v>
      </c>
      <c r="D220">
        <v>0.13600000000000001</v>
      </c>
      <c r="E220">
        <v>-0.75</v>
      </c>
      <c r="F220">
        <v>0.55800000000000005</v>
      </c>
    </row>
    <row r="221" spans="1:10" x14ac:dyDescent="0.2">
      <c r="B221">
        <v>164</v>
      </c>
      <c r="C221">
        <v>-0.115</v>
      </c>
      <c r="D221">
        <v>0.247</v>
      </c>
      <c r="E221">
        <v>-0.48</v>
      </c>
      <c r="F221">
        <v>0.55800000000000005</v>
      </c>
    </row>
    <row r="222" spans="1:10" x14ac:dyDescent="0.2">
      <c r="B222">
        <v>192</v>
      </c>
      <c r="C222">
        <v>-1E-3</v>
      </c>
      <c r="D222">
        <v>-5.0000000000000001E-3</v>
      </c>
      <c r="E222">
        <v>4.0000000000000001E-3</v>
      </c>
      <c r="F222">
        <v>-0.01</v>
      </c>
    </row>
    <row r="223" spans="1:10" x14ac:dyDescent="0.2">
      <c r="B223">
        <v>194</v>
      </c>
      <c r="C223">
        <v>-0.501</v>
      </c>
      <c r="D223">
        <v>0.129</v>
      </c>
      <c r="E223">
        <v>-0.72299999999999998</v>
      </c>
      <c r="F223">
        <v>0.51600000000000001</v>
      </c>
    </row>
    <row r="224" spans="1:10" x14ac:dyDescent="0.2">
      <c r="B224">
        <v>200</v>
      </c>
      <c r="C224">
        <v>-0.115</v>
      </c>
      <c r="D224">
        <v>0.247</v>
      </c>
      <c r="E224">
        <v>-0.48</v>
      </c>
      <c r="F224">
        <v>0.55800000000000005</v>
      </c>
    </row>
    <row r="225" spans="2:10" x14ac:dyDescent="0.2">
      <c r="B225" t="s">
        <v>120</v>
      </c>
      <c r="C225">
        <v>-0.36399999999999999</v>
      </c>
      <c r="D225">
        <v>0.17199999999999999</v>
      </c>
      <c r="E225">
        <v>-0.64700000000000002</v>
      </c>
      <c r="F225">
        <v>0.54100000000000004</v>
      </c>
      <c r="G225">
        <v>0.78600000000000003</v>
      </c>
      <c r="H225">
        <v>0.126</v>
      </c>
      <c r="I225">
        <v>-0.39300000000000002</v>
      </c>
      <c r="J225">
        <v>1</v>
      </c>
    </row>
    <row r="227" spans="2:10" x14ac:dyDescent="0.2">
      <c r="B227" t="s">
        <v>110</v>
      </c>
    </row>
    <row r="228" spans="2:10" x14ac:dyDescent="0.2">
      <c r="B228" t="s">
        <v>111</v>
      </c>
      <c r="C228" t="s">
        <v>112</v>
      </c>
      <c r="D228" t="s">
        <v>113</v>
      </c>
      <c r="E228" t="s">
        <v>114</v>
      </c>
      <c r="F228" t="s">
        <v>115</v>
      </c>
      <c r="G228" t="s">
        <v>116</v>
      </c>
      <c r="H228" t="s">
        <v>117</v>
      </c>
      <c r="I228" t="s">
        <v>118</v>
      </c>
      <c r="J228" t="s">
        <v>119</v>
      </c>
    </row>
    <row r="229" spans="2:10" x14ac:dyDescent="0.2">
      <c r="B229">
        <v>170</v>
      </c>
      <c r="C229">
        <v>-0.27500000000000002</v>
      </c>
      <c r="D229">
        <v>0.32200000000000001</v>
      </c>
      <c r="E229">
        <v>-0.88</v>
      </c>
      <c r="F229">
        <v>0.88800000000000001</v>
      </c>
    </row>
    <row r="230" spans="2:10" x14ac:dyDescent="0.2">
      <c r="B230">
        <v>172</v>
      </c>
      <c r="C230">
        <v>-0.20599999999999999</v>
      </c>
      <c r="D230">
        <v>0.38200000000000001</v>
      </c>
      <c r="E230">
        <v>-0.95199999999999996</v>
      </c>
      <c r="F230">
        <v>0.96299999999999997</v>
      </c>
    </row>
    <row r="231" spans="2:10" x14ac:dyDescent="0.2">
      <c r="B231">
        <v>174</v>
      </c>
      <c r="C231">
        <v>1E-3</v>
      </c>
      <c r="D231">
        <v>3.0000000000000001E-3</v>
      </c>
      <c r="E231">
        <v>-3.0000000000000001E-3</v>
      </c>
      <c r="F231">
        <v>6.0000000000000001E-3</v>
      </c>
    </row>
    <row r="232" spans="2:10" x14ac:dyDescent="0.2">
      <c r="B232">
        <v>176</v>
      </c>
      <c r="C232">
        <v>-1E-3</v>
      </c>
      <c r="D232">
        <v>-5.0000000000000001E-3</v>
      </c>
      <c r="E232">
        <v>4.0000000000000001E-3</v>
      </c>
      <c r="F232">
        <v>-0.01</v>
      </c>
    </row>
    <row r="233" spans="2:10" x14ac:dyDescent="0.2">
      <c r="B233">
        <v>210</v>
      </c>
      <c r="C233">
        <v>-1E-3</v>
      </c>
      <c r="D233">
        <v>-5.0000000000000001E-3</v>
      </c>
      <c r="E233">
        <v>4.0000000000000001E-3</v>
      </c>
      <c r="F233">
        <v>-0.01</v>
      </c>
    </row>
    <row r="234" spans="2:10" x14ac:dyDescent="0.2">
      <c r="B234">
        <v>226</v>
      </c>
      <c r="C234">
        <v>-0.95599999999999996</v>
      </c>
      <c r="D234">
        <v>0</v>
      </c>
      <c r="E234">
        <v>-0.95499999999999996</v>
      </c>
      <c r="F234">
        <v>-1.9E-2</v>
      </c>
    </row>
    <row r="235" spans="2:10" x14ac:dyDescent="0.2">
      <c r="B235">
        <v>266</v>
      </c>
      <c r="C235">
        <v>0</v>
      </c>
      <c r="D235">
        <v>0</v>
      </c>
      <c r="E235">
        <v>0</v>
      </c>
      <c r="F235">
        <v>0</v>
      </c>
    </row>
    <row r="236" spans="2:10" x14ac:dyDescent="0.2">
      <c r="B236" t="s">
        <v>120</v>
      </c>
      <c r="C236">
        <v>-0.502</v>
      </c>
      <c r="D236">
        <v>0.20699999999999999</v>
      </c>
      <c r="E236">
        <v>-0.89500000000000002</v>
      </c>
      <c r="F236">
        <v>0.83199999999999996</v>
      </c>
      <c r="G236">
        <v>0.94399999999999995</v>
      </c>
      <c r="H236">
        <v>0.13800000000000001</v>
      </c>
      <c r="I236">
        <v>-0.47199999999999998</v>
      </c>
      <c r="J236">
        <v>1</v>
      </c>
    </row>
    <row r="238" spans="2:10" x14ac:dyDescent="0.2">
      <c r="B238" t="s">
        <v>110</v>
      </c>
    </row>
    <row r="239" spans="2:10" x14ac:dyDescent="0.2">
      <c r="B239" t="s">
        <v>111</v>
      </c>
      <c r="C239" t="s">
        <v>112</v>
      </c>
      <c r="D239" t="s">
        <v>113</v>
      </c>
      <c r="E239" t="s">
        <v>114</v>
      </c>
      <c r="F239" t="s">
        <v>115</v>
      </c>
      <c r="G239" t="s">
        <v>116</v>
      </c>
      <c r="H239" t="s">
        <v>117</v>
      </c>
      <c r="I239" t="s">
        <v>118</v>
      </c>
      <c r="J239" t="s">
        <v>119</v>
      </c>
    </row>
    <row r="240" spans="2:10" x14ac:dyDescent="0.2">
      <c r="B240">
        <v>182</v>
      </c>
      <c r="C240" t="s">
        <v>121</v>
      </c>
      <c r="D240" t="s">
        <v>121</v>
      </c>
      <c r="E240" t="s">
        <v>121</v>
      </c>
      <c r="F240" t="s">
        <v>121</v>
      </c>
    </row>
    <row r="241" spans="2:10" x14ac:dyDescent="0.2">
      <c r="B241">
        <v>266</v>
      </c>
      <c r="C241" t="s">
        <v>121</v>
      </c>
      <c r="D241" t="s">
        <v>121</v>
      </c>
      <c r="E241" t="s">
        <v>121</v>
      </c>
      <c r="F241" t="s">
        <v>121</v>
      </c>
    </row>
    <row r="242" spans="2:10" x14ac:dyDescent="0.2">
      <c r="B242" t="s">
        <v>120</v>
      </c>
      <c r="C242" t="s">
        <v>121</v>
      </c>
      <c r="D242" t="s">
        <v>121</v>
      </c>
      <c r="E242" t="s">
        <v>121</v>
      </c>
      <c r="F242" t="s">
        <v>121</v>
      </c>
      <c r="G242">
        <v>1</v>
      </c>
      <c r="H242">
        <v>0</v>
      </c>
      <c r="I242">
        <v>-0.5</v>
      </c>
      <c r="J242">
        <v>1</v>
      </c>
    </row>
    <row r="244" spans="2:10" x14ac:dyDescent="0.2">
      <c r="B244" t="s">
        <v>122</v>
      </c>
    </row>
    <row r="245" spans="2:10" x14ac:dyDescent="0.2">
      <c r="B245" t="s">
        <v>111</v>
      </c>
      <c r="C245" t="s">
        <v>112</v>
      </c>
      <c r="D245" t="s">
        <v>113</v>
      </c>
      <c r="E245" t="s">
        <v>114</v>
      </c>
      <c r="F245" t="s">
        <v>115</v>
      </c>
      <c r="G245" t="s">
        <v>116</v>
      </c>
      <c r="H245" t="s">
        <v>117</v>
      </c>
      <c r="I245" t="s">
        <v>118</v>
      </c>
      <c r="J245" t="s">
        <v>119</v>
      </c>
    </row>
    <row r="246" spans="2:10" x14ac:dyDescent="0.2">
      <c r="B246">
        <v>101</v>
      </c>
      <c r="C246">
        <v>-1E-3</v>
      </c>
      <c r="D246">
        <v>-3.0000000000000001E-3</v>
      </c>
      <c r="E246">
        <v>3.0000000000000001E-3</v>
      </c>
      <c r="F246">
        <v>-6.0000000000000001E-3</v>
      </c>
    </row>
    <row r="247" spans="2:10" x14ac:dyDescent="0.2">
      <c r="B247">
        <v>115</v>
      </c>
      <c r="C247">
        <v>-0.32400000000000001</v>
      </c>
      <c r="D247">
        <v>0.17499999999999999</v>
      </c>
      <c r="E247">
        <v>-0.60499999999999998</v>
      </c>
      <c r="F247">
        <v>0.51800000000000002</v>
      </c>
    </row>
    <row r="248" spans="2:10" x14ac:dyDescent="0.2">
      <c r="B248">
        <v>117</v>
      </c>
      <c r="C248">
        <v>-1E-3</v>
      </c>
      <c r="D248">
        <v>2.5999999999999999E-2</v>
      </c>
      <c r="E248">
        <v>-2.8000000000000001E-2</v>
      </c>
      <c r="F248">
        <v>5.0999999999999997E-2</v>
      </c>
    </row>
    <row r="249" spans="2:10" x14ac:dyDescent="0.2">
      <c r="B249">
        <v>121</v>
      </c>
      <c r="C249">
        <v>-0.215</v>
      </c>
      <c r="D249">
        <v>0.23699999999999999</v>
      </c>
      <c r="E249">
        <v>-0.59399999999999997</v>
      </c>
      <c r="F249">
        <v>0.60499999999999998</v>
      </c>
    </row>
    <row r="250" spans="2:10" x14ac:dyDescent="0.2">
      <c r="B250">
        <v>139</v>
      </c>
      <c r="C250">
        <v>-2E-3</v>
      </c>
      <c r="D250">
        <v>-1.0999999999999999E-2</v>
      </c>
      <c r="E250">
        <v>8.9999999999999993E-3</v>
      </c>
      <c r="F250">
        <v>-2.3E-2</v>
      </c>
    </row>
    <row r="251" spans="2:10" x14ac:dyDescent="0.2">
      <c r="B251">
        <v>143</v>
      </c>
      <c r="C251">
        <v>-0.28299999999999997</v>
      </c>
      <c r="D251">
        <v>0.222</v>
      </c>
      <c r="E251">
        <v>-0.64900000000000002</v>
      </c>
      <c r="F251">
        <v>0.61799999999999999</v>
      </c>
    </row>
    <row r="252" spans="2:10" x14ac:dyDescent="0.2">
      <c r="B252">
        <v>145</v>
      </c>
      <c r="C252">
        <v>-0.23300000000000001</v>
      </c>
      <c r="D252">
        <v>0.23599999999999999</v>
      </c>
      <c r="E252">
        <v>-0.61399999999999999</v>
      </c>
      <c r="F252">
        <v>0.61499999999999999</v>
      </c>
    </row>
    <row r="253" spans="2:10" x14ac:dyDescent="0.2">
      <c r="B253">
        <v>149</v>
      </c>
      <c r="C253">
        <v>-0.01</v>
      </c>
      <c r="D253">
        <v>8.0000000000000002E-3</v>
      </c>
      <c r="E253">
        <v>-1.7999999999999999E-2</v>
      </c>
      <c r="F253">
        <v>1.6E-2</v>
      </c>
    </row>
    <row r="254" spans="2:10" x14ac:dyDescent="0.2">
      <c r="B254" t="s">
        <v>120</v>
      </c>
      <c r="C254">
        <v>-0.254</v>
      </c>
      <c r="D254">
        <v>0.20599999999999999</v>
      </c>
      <c r="E254">
        <v>-0.57899999999999996</v>
      </c>
      <c r="F254">
        <v>0.55200000000000005</v>
      </c>
      <c r="G254">
        <v>0.73299999999999998</v>
      </c>
      <c r="H254">
        <v>0.16400000000000001</v>
      </c>
      <c r="I254">
        <v>-0.36699999999999999</v>
      </c>
      <c r="J254">
        <v>1</v>
      </c>
    </row>
    <row r="256" spans="2:10" x14ac:dyDescent="0.2">
      <c r="B256" t="s">
        <v>122</v>
      </c>
    </row>
    <row r="257" spans="2:10" x14ac:dyDescent="0.2">
      <c r="B257" t="s">
        <v>111</v>
      </c>
      <c r="C257" t="s">
        <v>112</v>
      </c>
      <c r="D257" t="s">
        <v>113</v>
      </c>
      <c r="E257" t="s">
        <v>114</v>
      </c>
      <c r="F257" t="s">
        <v>115</v>
      </c>
      <c r="G257" t="s">
        <v>116</v>
      </c>
      <c r="H257" t="s">
        <v>117</v>
      </c>
      <c r="I257" t="s">
        <v>118</v>
      </c>
      <c r="J257" t="s">
        <v>119</v>
      </c>
    </row>
    <row r="258" spans="2:10" x14ac:dyDescent="0.2">
      <c r="B258">
        <v>122</v>
      </c>
      <c r="C258">
        <v>0</v>
      </c>
      <c r="D258">
        <v>2E-3</v>
      </c>
      <c r="E258">
        <v>-1E-3</v>
      </c>
      <c r="F258">
        <v>3.0000000000000001E-3</v>
      </c>
    </row>
    <row r="259" spans="2:10" x14ac:dyDescent="0.2">
      <c r="B259">
        <v>126</v>
      </c>
      <c r="C259">
        <v>8.0000000000000002E-3</v>
      </c>
      <c r="D259">
        <v>4.7E-2</v>
      </c>
      <c r="E259">
        <v>-4.1000000000000002E-2</v>
      </c>
      <c r="F259">
        <v>9.4E-2</v>
      </c>
    </row>
    <row r="260" spans="2:10" x14ac:dyDescent="0.2">
      <c r="B260">
        <v>128</v>
      </c>
      <c r="C260">
        <v>-0.65800000000000003</v>
      </c>
      <c r="D260">
        <v>4.2999999999999997E-2</v>
      </c>
      <c r="E260">
        <v>-0.73199999999999998</v>
      </c>
      <c r="F260">
        <v>0.252</v>
      </c>
    </row>
    <row r="261" spans="2:10" x14ac:dyDescent="0.2">
      <c r="B261">
        <v>130</v>
      </c>
      <c r="C261">
        <v>6.0999999999999999E-2</v>
      </c>
      <c r="D261">
        <v>0.113</v>
      </c>
      <c r="E261">
        <v>-0.06</v>
      </c>
      <c r="F261">
        <v>0.214</v>
      </c>
    </row>
    <row r="262" spans="2:10" x14ac:dyDescent="0.2">
      <c r="B262">
        <v>170</v>
      </c>
      <c r="C262">
        <v>-4.0000000000000001E-3</v>
      </c>
      <c r="D262">
        <v>1.2999999999999999E-2</v>
      </c>
      <c r="E262">
        <v>-1.7000000000000001E-2</v>
      </c>
      <c r="F262">
        <v>2.5999999999999999E-2</v>
      </c>
    </row>
    <row r="263" spans="2:10" x14ac:dyDescent="0.2">
      <c r="B263">
        <v>176</v>
      </c>
      <c r="C263">
        <v>-0.19</v>
      </c>
      <c r="D263">
        <v>0.183</v>
      </c>
      <c r="E263">
        <v>-0.45800000000000002</v>
      </c>
      <c r="F263">
        <v>0.45300000000000001</v>
      </c>
    </row>
    <row r="264" spans="2:10" x14ac:dyDescent="0.2">
      <c r="B264">
        <v>184</v>
      </c>
      <c r="C264">
        <v>-0.19500000000000001</v>
      </c>
      <c r="D264">
        <v>0.20399999999999999</v>
      </c>
      <c r="E264">
        <v>-0.5</v>
      </c>
      <c r="F264">
        <v>0.50600000000000001</v>
      </c>
    </row>
    <row r="265" spans="2:10" x14ac:dyDescent="0.2">
      <c r="B265">
        <v>186</v>
      </c>
      <c r="C265">
        <v>-2E-3</v>
      </c>
      <c r="D265">
        <v>2.5000000000000001E-2</v>
      </c>
      <c r="E265">
        <v>-2.7E-2</v>
      </c>
      <c r="F265">
        <v>4.9000000000000002E-2</v>
      </c>
    </row>
    <row r="266" spans="2:10" x14ac:dyDescent="0.2">
      <c r="B266">
        <v>190</v>
      </c>
      <c r="C266">
        <v>-2.1999999999999999E-2</v>
      </c>
      <c r="D266">
        <v>0.221</v>
      </c>
      <c r="E266">
        <v>-0.312</v>
      </c>
      <c r="F266">
        <v>0.45300000000000001</v>
      </c>
    </row>
    <row r="267" spans="2:10" x14ac:dyDescent="0.2">
      <c r="B267">
        <v>192</v>
      </c>
      <c r="C267">
        <v>1.6E-2</v>
      </c>
      <c r="D267">
        <v>0.13100000000000001</v>
      </c>
      <c r="E267">
        <v>-0.13200000000000001</v>
      </c>
      <c r="F267">
        <v>0.25800000000000001</v>
      </c>
    </row>
    <row r="268" spans="2:10" x14ac:dyDescent="0.2">
      <c r="B268">
        <v>194</v>
      </c>
      <c r="C268">
        <v>0</v>
      </c>
      <c r="D268">
        <v>2E-3</v>
      </c>
      <c r="E268">
        <v>-1E-3</v>
      </c>
      <c r="F268">
        <v>3.0000000000000001E-3</v>
      </c>
    </row>
    <row r="269" spans="2:10" x14ac:dyDescent="0.2">
      <c r="B269">
        <v>256</v>
      </c>
      <c r="C269">
        <v>0</v>
      </c>
      <c r="D269">
        <v>2E-3</v>
      </c>
      <c r="E269">
        <v>-1E-3</v>
      </c>
      <c r="F269">
        <v>3.0000000000000001E-3</v>
      </c>
    </row>
    <row r="270" spans="2:10" x14ac:dyDescent="0.2">
      <c r="B270" t="s">
        <v>120</v>
      </c>
      <c r="C270">
        <v>-0.28299999999999997</v>
      </c>
      <c r="D270">
        <v>0.128</v>
      </c>
      <c r="E270">
        <v>-0.47099999999999997</v>
      </c>
      <c r="F270">
        <v>0.35699999999999998</v>
      </c>
      <c r="G270">
        <v>0.64</v>
      </c>
      <c r="H270">
        <v>9.9000000000000005E-2</v>
      </c>
      <c r="I270">
        <v>-0.316</v>
      </c>
      <c r="J270">
        <v>0.98899999999999999</v>
      </c>
    </row>
    <row r="272" spans="2:10" x14ac:dyDescent="0.2">
      <c r="B272" t="s">
        <v>123</v>
      </c>
    </row>
    <row r="273" spans="2:10" x14ac:dyDescent="0.2">
      <c r="B273" t="s">
        <v>111</v>
      </c>
      <c r="C273" t="s">
        <v>112</v>
      </c>
      <c r="D273" t="s">
        <v>113</v>
      </c>
      <c r="E273" t="s">
        <v>114</v>
      </c>
      <c r="F273" t="s">
        <v>115</v>
      </c>
      <c r="G273" t="s">
        <v>116</v>
      </c>
      <c r="H273" t="s">
        <v>117</v>
      </c>
      <c r="I273" t="s">
        <v>118</v>
      </c>
      <c r="J273" t="s">
        <v>119</v>
      </c>
    </row>
    <row r="274" spans="2:10" x14ac:dyDescent="0.2">
      <c r="B274">
        <v>85</v>
      </c>
      <c r="C274">
        <v>-0.88800000000000001</v>
      </c>
      <c r="D274">
        <v>1E-3</v>
      </c>
      <c r="E274">
        <v>-0.89</v>
      </c>
      <c r="F274">
        <v>1.2999999999999999E-2</v>
      </c>
    </row>
    <row r="275" spans="2:10" x14ac:dyDescent="0.2">
      <c r="B275">
        <v>97</v>
      </c>
      <c r="C275">
        <v>-1E-3</v>
      </c>
      <c r="D275">
        <v>-3.0000000000000001E-3</v>
      </c>
      <c r="E275">
        <v>3.0000000000000001E-3</v>
      </c>
      <c r="F275">
        <v>-6.0000000000000001E-3</v>
      </c>
    </row>
    <row r="276" spans="2:10" x14ac:dyDescent="0.2">
      <c r="B276">
        <v>125</v>
      </c>
      <c r="C276">
        <v>-1E-3</v>
      </c>
      <c r="D276">
        <v>-6.0000000000000001E-3</v>
      </c>
      <c r="E276">
        <v>5.0000000000000001E-3</v>
      </c>
      <c r="F276">
        <v>-1.0999999999999999E-2</v>
      </c>
    </row>
    <row r="277" spans="2:10" x14ac:dyDescent="0.2">
      <c r="B277">
        <v>149</v>
      </c>
      <c r="C277">
        <v>-1E-3</v>
      </c>
      <c r="D277">
        <v>-6.0000000000000001E-3</v>
      </c>
      <c r="E277">
        <v>5.0000000000000001E-3</v>
      </c>
      <c r="F277">
        <v>-1.0999999999999999E-2</v>
      </c>
    </row>
    <row r="278" spans="2:10" x14ac:dyDescent="0.2">
      <c r="B278">
        <v>157</v>
      </c>
      <c r="C278">
        <v>-5.3999999999999999E-2</v>
      </c>
      <c r="D278">
        <v>-1E-3</v>
      </c>
      <c r="E278">
        <v>-5.2999999999999999E-2</v>
      </c>
      <c r="F278">
        <v>-2E-3</v>
      </c>
    </row>
    <row r="279" spans="2:10" x14ac:dyDescent="0.2">
      <c r="B279">
        <v>165</v>
      </c>
      <c r="C279">
        <v>-0.25900000000000001</v>
      </c>
      <c r="D279">
        <v>7.4999999999999997E-2</v>
      </c>
      <c r="E279">
        <v>-0.36099999999999999</v>
      </c>
      <c r="F279">
        <v>0.20200000000000001</v>
      </c>
    </row>
    <row r="280" spans="2:10" x14ac:dyDescent="0.2">
      <c r="B280">
        <v>169</v>
      </c>
      <c r="C280">
        <v>0</v>
      </c>
      <c r="D280">
        <v>3.0000000000000001E-3</v>
      </c>
      <c r="E280">
        <v>-2E-3</v>
      </c>
      <c r="F280">
        <v>5.0000000000000001E-3</v>
      </c>
    </row>
    <row r="281" spans="2:10" x14ac:dyDescent="0.2">
      <c r="B281">
        <v>175</v>
      </c>
      <c r="C281">
        <v>-0.182</v>
      </c>
      <c r="D281">
        <v>0.157</v>
      </c>
      <c r="E281">
        <v>-0.40100000000000002</v>
      </c>
      <c r="F281">
        <v>0.38300000000000001</v>
      </c>
    </row>
    <row r="282" spans="2:10" x14ac:dyDescent="0.2">
      <c r="B282">
        <v>195</v>
      </c>
      <c r="C282">
        <v>-1E-3</v>
      </c>
      <c r="D282">
        <v>-3.0000000000000001E-3</v>
      </c>
      <c r="E282">
        <v>3.0000000000000001E-3</v>
      </c>
      <c r="F282">
        <v>-6.0000000000000001E-3</v>
      </c>
    </row>
    <row r="283" spans="2:10" x14ac:dyDescent="0.2">
      <c r="B283" t="s">
        <v>120</v>
      </c>
      <c r="C283">
        <v>-0.45300000000000001</v>
      </c>
      <c r="D283">
        <v>5.6000000000000001E-2</v>
      </c>
      <c r="E283">
        <v>-0.53900000000000003</v>
      </c>
      <c r="F283">
        <v>0.20499999999999999</v>
      </c>
      <c r="G283">
        <v>0.70099999999999996</v>
      </c>
      <c r="H283">
        <v>3.6999999999999998E-2</v>
      </c>
      <c r="I283">
        <v>-0.33500000000000002</v>
      </c>
      <c r="J283">
        <v>0.95499999999999996</v>
      </c>
    </row>
    <row r="285" spans="2:10" x14ac:dyDescent="0.2">
      <c r="B285" t="s">
        <v>124</v>
      </c>
    </row>
    <row r="286" spans="2:10" x14ac:dyDescent="0.2">
      <c r="B286" t="s">
        <v>111</v>
      </c>
      <c r="C286" t="s">
        <v>112</v>
      </c>
      <c r="D286" t="s">
        <v>113</v>
      </c>
      <c r="E286" t="s">
        <v>114</v>
      </c>
      <c r="F286" t="s">
        <v>115</v>
      </c>
      <c r="G286" t="s">
        <v>116</v>
      </c>
      <c r="H286" t="s">
        <v>117</v>
      </c>
      <c r="I286" t="s">
        <v>118</v>
      </c>
      <c r="J286" t="s">
        <v>119</v>
      </c>
    </row>
    <row r="287" spans="2:10" x14ac:dyDescent="0.2">
      <c r="B287">
        <v>126</v>
      </c>
      <c r="C287">
        <v>-1E-3</v>
      </c>
      <c r="D287">
        <v>-5.0000000000000001E-3</v>
      </c>
      <c r="E287">
        <v>4.0000000000000001E-3</v>
      </c>
      <c r="F287">
        <v>-0.01</v>
      </c>
    </row>
    <row r="288" spans="2:10" x14ac:dyDescent="0.2">
      <c r="B288">
        <v>154</v>
      </c>
      <c r="C288">
        <v>-0.38700000000000001</v>
      </c>
      <c r="D288">
        <v>0.246</v>
      </c>
      <c r="E288">
        <v>-0.84</v>
      </c>
      <c r="F288">
        <v>0.80400000000000005</v>
      </c>
    </row>
    <row r="289" spans="2:10" x14ac:dyDescent="0.2">
      <c r="B289">
        <v>158</v>
      </c>
      <c r="C289">
        <v>-0.14499999999999999</v>
      </c>
      <c r="D289">
        <v>0.36099999999999999</v>
      </c>
      <c r="E289">
        <v>-0.79100000000000004</v>
      </c>
      <c r="F289">
        <v>0.84399999999999997</v>
      </c>
    </row>
    <row r="290" spans="2:10" x14ac:dyDescent="0.2">
      <c r="B290">
        <v>170</v>
      </c>
      <c r="C290">
        <v>-1.7000000000000001E-2</v>
      </c>
      <c r="D290">
        <v>2E-3</v>
      </c>
      <c r="E290">
        <v>-1.9E-2</v>
      </c>
      <c r="F290">
        <v>4.0000000000000001E-3</v>
      </c>
    </row>
    <row r="291" spans="2:10" x14ac:dyDescent="0.2">
      <c r="B291">
        <v>178</v>
      </c>
      <c r="C291">
        <v>-0.39400000000000002</v>
      </c>
      <c r="D291">
        <v>0.126</v>
      </c>
      <c r="E291">
        <v>-0.59499999999999997</v>
      </c>
      <c r="F291">
        <v>0.41599999999999998</v>
      </c>
    </row>
    <row r="292" spans="2:10" x14ac:dyDescent="0.2">
      <c r="B292">
        <v>190</v>
      </c>
      <c r="C292">
        <v>-0.18</v>
      </c>
      <c r="D292">
        <v>0.15</v>
      </c>
      <c r="E292">
        <v>-0.38800000000000001</v>
      </c>
      <c r="F292">
        <v>0.36599999999999999</v>
      </c>
    </row>
    <row r="293" spans="2:10" x14ac:dyDescent="0.2">
      <c r="B293" t="s">
        <v>120</v>
      </c>
      <c r="C293">
        <v>-0.28599999999999998</v>
      </c>
      <c r="D293">
        <v>0.20899999999999999</v>
      </c>
      <c r="E293">
        <v>-0.626</v>
      </c>
      <c r="F293">
        <v>0.58599999999999997</v>
      </c>
      <c r="G293">
        <v>0.77</v>
      </c>
      <c r="H293">
        <v>0.16300000000000001</v>
      </c>
      <c r="I293">
        <v>-0.38500000000000001</v>
      </c>
      <c r="J293">
        <v>1</v>
      </c>
    </row>
    <row r="295" spans="2:10" x14ac:dyDescent="0.2">
      <c r="B295" t="s">
        <v>125</v>
      </c>
    </row>
    <row r="296" spans="2:10" x14ac:dyDescent="0.2">
      <c r="B296" t="s">
        <v>111</v>
      </c>
      <c r="C296" t="s">
        <v>112</v>
      </c>
      <c r="D296" t="s">
        <v>113</v>
      </c>
      <c r="E296" t="s">
        <v>114</v>
      </c>
      <c r="F296" t="s">
        <v>115</v>
      </c>
      <c r="G296" t="s">
        <v>116</v>
      </c>
      <c r="H296" t="s">
        <v>117</v>
      </c>
      <c r="I296" t="s">
        <v>118</v>
      </c>
      <c r="J296" t="s">
        <v>119</v>
      </c>
    </row>
    <row r="297" spans="2:10" x14ac:dyDescent="0.2">
      <c r="B297">
        <v>141</v>
      </c>
      <c r="C297">
        <v>2E-3</v>
      </c>
      <c r="D297">
        <v>4.2000000000000003E-2</v>
      </c>
      <c r="E297">
        <v>-4.2999999999999997E-2</v>
      </c>
      <c r="F297">
        <v>8.5000000000000006E-2</v>
      </c>
    </row>
    <row r="298" spans="2:10" x14ac:dyDescent="0.2">
      <c r="B298">
        <v>149</v>
      </c>
      <c r="C298">
        <v>-0.33900000000000002</v>
      </c>
      <c r="D298">
        <v>5.8000000000000003E-2</v>
      </c>
      <c r="E298">
        <v>-0.42199999999999999</v>
      </c>
      <c r="F298">
        <v>0.17599999999999999</v>
      </c>
    </row>
    <row r="299" spans="2:10" x14ac:dyDescent="0.2">
      <c r="B299">
        <v>175</v>
      </c>
      <c r="C299">
        <v>1</v>
      </c>
      <c r="D299">
        <v>0.44900000000000001</v>
      </c>
      <c r="E299">
        <v>1</v>
      </c>
      <c r="F299">
        <v>0.44900000000000001</v>
      </c>
    </row>
    <row r="300" spans="2:10" x14ac:dyDescent="0.2">
      <c r="B300">
        <v>185</v>
      </c>
      <c r="C300">
        <v>-0.14699999999999999</v>
      </c>
      <c r="D300">
        <v>0.122</v>
      </c>
      <c r="E300">
        <v>-0.30599999999999999</v>
      </c>
      <c r="F300">
        <v>0.28599999999999998</v>
      </c>
    </row>
    <row r="301" spans="2:10" x14ac:dyDescent="0.2">
      <c r="B301">
        <v>203</v>
      </c>
      <c r="C301">
        <v>-0.22500000000000001</v>
      </c>
      <c r="D301">
        <v>0.13300000000000001</v>
      </c>
      <c r="E301">
        <v>-0.41299999999999998</v>
      </c>
      <c r="F301">
        <v>0.34200000000000003</v>
      </c>
    </row>
    <row r="302" spans="2:10" x14ac:dyDescent="0.2">
      <c r="B302">
        <v>215</v>
      </c>
      <c r="C302">
        <v>-1E-3</v>
      </c>
      <c r="D302">
        <v>-5.0000000000000001E-3</v>
      </c>
      <c r="E302">
        <v>4.0000000000000001E-3</v>
      </c>
      <c r="F302">
        <v>-0.01</v>
      </c>
    </row>
    <row r="303" spans="2:10" x14ac:dyDescent="0.2">
      <c r="B303" t="s">
        <v>120</v>
      </c>
      <c r="C303">
        <v>-5.0999999999999997E-2</v>
      </c>
      <c r="D303">
        <v>0.151</v>
      </c>
      <c r="E303">
        <v>-0.23799999999999999</v>
      </c>
      <c r="F303">
        <v>0.318</v>
      </c>
      <c r="G303">
        <v>0.38400000000000001</v>
      </c>
      <c r="H303">
        <v>0.10199999999999999</v>
      </c>
      <c r="I303">
        <v>-0.13700000000000001</v>
      </c>
      <c r="J303">
        <v>0.71099999999999997</v>
      </c>
    </row>
    <row r="305" spans="1:10" x14ac:dyDescent="0.2">
      <c r="A305" t="s">
        <v>61</v>
      </c>
    </row>
    <row r="307" spans="1:10" x14ac:dyDescent="0.2">
      <c r="C307" t="s">
        <v>126</v>
      </c>
    </row>
    <row r="308" spans="1:10" x14ac:dyDescent="0.2">
      <c r="C308" t="s">
        <v>112</v>
      </c>
      <c r="D308" t="s">
        <v>113</v>
      </c>
      <c r="E308" t="s">
        <v>114</v>
      </c>
      <c r="F308" t="s">
        <v>115</v>
      </c>
      <c r="G308" t="s">
        <v>116</v>
      </c>
      <c r="H308" t="s">
        <v>117</v>
      </c>
      <c r="I308" t="s">
        <v>118</v>
      </c>
      <c r="J308" t="s">
        <v>119</v>
      </c>
    </row>
    <row r="309" spans="1:10" x14ac:dyDescent="0.2">
      <c r="C309">
        <v>-0.372</v>
      </c>
      <c r="D309">
        <v>0.14899999999999999</v>
      </c>
      <c r="E309">
        <v>-0.61099999999999999</v>
      </c>
      <c r="F309">
        <v>0.47299999999999998</v>
      </c>
      <c r="G309">
        <v>0.75900000000000001</v>
      </c>
      <c r="H309">
        <v>0.82899999999999996</v>
      </c>
      <c r="I309">
        <v>-2.9039999999999999</v>
      </c>
      <c r="J309">
        <v>7.6550000000000002</v>
      </c>
    </row>
    <row r="311" spans="1:10" x14ac:dyDescent="0.2">
      <c r="A311" t="s">
        <v>61</v>
      </c>
    </row>
    <row r="313" spans="1:10" x14ac:dyDescent="0.2">
      <c r="A313" t="s">
        <v>61</v>
      </c>
    </row>
    <row r="314" spans="1:10" x14ac:dyDescent="0.2">
      <c r="B314" t="s">
        <v>127</v>
      </c>
    </row>
    <row r="316" spans="1:10" x14ac:dyDescent="0.2">
      <c r="B316" t="s">
        <v>110</v>
      </c>
    </row>
    <row r="317" spans="1:10" x14ac:dyDescent="0.2">
      <c r="C317" t="s">
        <v>112</v>
      </c>
      <c r="D317" t="s">
        <v>113</v>
      </c>
      <c r="E317" t="s">
        <v>114</v>
      </c>
      <c r="F317" t="s">
        <v>115</v>
      </c>
    </row>
    <row r="318" spans="1:10" x14ac:dyDescent="0.2">
      <c r="B318" t="s">
        <v>128</v>
      </c>
      <c r="C318">
        <v>-0.308</v>
      </c>
      <c r="D318">
        <v>0.20399999999999999</v>
      </c>
      <c r="E318">
        <v>-0.64300000000000002</v>
      </c>
      <c r="F318">
        <v>0.69499999999999995</v>
      </c>
      <c r="G318" t="s">
        <v>129</v>
      </c>
    </row>
    <row r="319" spans="1:10" x14ac:dyDescent="0.2">
      <c r="B319" t="s">
        <v>2</v>
      </c>
      <c r="C319">
        <v>0.22800000000000001</v>
      </c>
      <c r="D319">
        <v>0.127</v>
      </c>
      <c r="E319">
        <v>0.11</v>
      </c>
      <c r="F319">
        <v>0.32500000000000001</v>
      </c>
      <c r="G319" t="s">
        <v>130</v>
      </c>
    </row>
    <row r="321" spans="2:7" x14ac:dyDescent="0.2">
      <c r="B321" t="s">
        <v>110</v>
      </c>
    </row>
    <row r="322" spans="2:7" x14ac:dyDescent="0.2">
      <c r="C322" t="s">
        <v>112</v>
      </c>
      <c r="D322" t="s">
        <v>113</v>
      </c>
      <c r="E322" t="s">
        <v>114</v>
      </c>
      <c r="F322" t="s">
        <v>115</v>
      </c>
    </row>
    <row r="323" spans="2:7" x14ac:dyDescent="0.2">
      <c r="B323" t="s">
        <v>128</v>
      </c>
      <c r="C323">
        <v>-0.498</v>
      </c>
      <c r="D323">
        <v>0.21</v>
      </c>
      <c r="E323">
        <v>-0.89400000000000002</v>
      </c>
      <c r="F323">
        <v>0.83699999999999997</v>
      </c>
      <c r="G323" t="s">
        <v>129</v>
      </c>
    </row>
    <row r="324" spans="2:7" x14ac:dyDescent="0.2">
      <c r="B324" t="s">
        <v>2</v>
      </c>
      <c r="C324">
        <v>3.2000000000000001E-2</v>
      </c>
      <c r="D324">
        <v>2.7E-2</v>
      </c>
      <c r="E324">
        <v>0.05</v>
      </c>
      <c r="F324">
        <v>8.7999999999999995E-2</v>
      </c>
      <c r="G324" t="s">
        <v>130</v>
      </c>
    </row>
    <row r="326" spans="2:7" x14ac:dyDescent="0.2">
      <c r="B326" t="s">
        <v>110</v>
      </c>
    </row>
    <row r="327" spans="2:7" x14ac:dyDescent="0.2">
      <c r="C327" t="s">
        <v>112</v>
      </c>
      <c r="D327" t="s">
        <v>113</v>
      </c>
      <c r="E327" t="s">
        <v>114</v>
      </c>
      <c r="F327" t="s">
        <v>115</v>
      </c>
    </row>
    <row r="328" spans="2:7" x14ac:dyDescent="0.2">
      <c r="B328" t="s">
        <v>128</v>
      </c>
      <c r="C328">
        <v>-1</v>
      </c>
      <c r="D328">
        <v>0</v>
      </c>
      <c r="E328">
        <v>-1</v>
      </c>
      <c r="F328">
        <v>-9.99</v>
      </c>
      <c r="G328" t="s">
        <v>129</v>
      </c>
    </row>
    <row r="329" spans="2:7" x14ac:dyDescent="0.2">
      <c r="B329" t="s">
        <v>2</v>
      </c>
      <c r="C329">
        <v>0</v>
      </c>
      <c r="D329">
        <v>0</v>
      </c>
      <c r="E329">
        <v>0</v>
      </c>
      <c r="F329">
        <v>-9.99</v>
      </c>
      <c r="G329" t="s">
        <v>130</v>
      </c>
    </row>
    <row r="331" spans="2:7" x14ac:dyDescent="0.2">
      <c r="B331" t="s">
        <v>122</v>
      </c>
    </row>
    <row r="332" spans="2:7" x14ac:dyDescent="0.2">
      <c r="C332" t="s">
        <v>112</v>
      </c>
      <c r="D332" t="s">
        <v>113</v>
      </c>
      <c r="E332" t="s">
        <v>114</v>
      </c>
      <c r="F332" t="s">
        <v>115</v>
      </c>
    </row>
    <row r="333" spans="2:7" x14ac:dyDescent="0.2">
      <c r="B333" t="s">
        <v>128</v>
      </c>
      <c r="C333">
        <v>-0.24299999999999999</v>
      </c>
      <c r="D333">
        <v>0.215</v>
      </c>
      <c r="E333">
        <v>-0.57899999999999996</v>
      </c>
      <c r="F333">
        <v>0.57799999999999996</v>
      </c>
      <c r="G333" t="s">
        <v>129</v>
      </c>
    </row>
    <row r="334" spans="2:7" x14ac:dyDescent="0.2">
      <c r="B334" t="s">
        <v>2</v>
      </c>
      <c r="C334">
        <v>5.0999999999999997E-2</v>
      </c>
      <c r="D334">
        <v>6.3E-2</v>
      </c>
      <c r="E334">
        <v>6.5000000000000002E-2</v>
      </c>
      <c r="F334">
        <v>0.14099999999999999</v>
      </c>
      <c r="G334" t="s">
        <v>130</v>
      </c>
    </row>
    <row r="336" spans="2:7" x14ac:dyDescent="0.2">
      <c r="B336" t="s">
        <v>122</v>
      </c>
    </row>
    <row r="337" spans="2:7" x14ac:dyDescent="0.2">
      <c r="C337" t="s">
        <v>112</v>
      </c>
      <c r="D337" t="s">
        <v>113</v>
      </c>
      <c r="E337" t="s">
        <v>114</v>
      </c>
      <c r="F337" t="s">
        <v>115</v>
      </c>
    </row>
    <row r="338" spans="2:7" x14ac:dyDescent="0.2">
      <c r="B338" t="s">
        <v>128</v>
      </c>
      <c r="C338">
        <v>-0.28000000000000003</v>
      </c>
      <c r="D338">
        <v>0.13300000000000001</v>
      </c>
      <c r="E338">
        <v>-0.47399999999999998</v>
      </c>
      <c r="F338">
        <v>0.36799999999999999</v>
      </c>
      <c r="G338" t="s">
        <v>129</v>
      </c>
    </row>
    <row r="339" spans="2:7" x14ac:dyDescent="0.2">
      <c r="B339" t="s">
        <v>2</v>
      </c>
      <c r="C339">
        <v>7.5999999999999998E-2</v>
      </c>
      <c r="D339">
        <v>4.3999999999999997E-2</v>
      </c>
      <c r="E339">
        <v>9.9000000000000005E-2</v>
      </c>
      <c r="F339">
        <v>0.11799999999999999</v>
      </c>
      <c r="G339" t="s">
        <v>130</v>
      </c>
    </row>
    <row r="341" spans="2:7" x14ac:dyDescent="0.2">
      <c r="B341" t="s">
        <v>123</v>
      </c>
    </row>
    <row r="342" spans="2:7" x14ac:dyDescent="0.2">
      <c r="C342" t="s">
        <v>112</v>
      </c>
      <c r="D342" t="s">
        <v>113</v>
      </c>
      <c r="E342" t="s">
        <v>114</v>
      </c>
      <c r="F342" t="s">
        <v>115</v>
      </c>
    </row>
    <row r="343" spans="2:7" x14ac:dyDescent="0.2">
      <c r="B343" t="s">
        <v>128</v>
      </c>
      <c r="C343">
        <v>-0.44700000000000001</v>
      </c>
      <c r="D343">
        <v>6.3E-2</v>
      </c>
      <c r="E343">
        <v>-0.54200000000000004</v>
      </c>
      <c r="F343">
        <v>0.23300000000000001</v>
      </c>
      <c r="G343" t="s">
        <v>129</v>
      </c>
    </row>
    <row r="344" spans="2:7" x14ac:dyDescent="0.2">
      <c r="B344" t="s">
        <v>2</v>
      </c>
      <c r="C344">
        <v>3.4000000000000002E-2</v>
      </c>
      <c r="D344">
        <v>4.2999999999999997E-2</v>
      </c>
      <c r="E344">
        <v>5.8000000000000003E-2</v>
      </c>
      <c r="F344">
        <v>0.154</v>
      </c>
      <c r="G344" t="s">
        <v>130</v>
      </c>
    </row>
    <row r="346" spans="2:7" x14ac:dyDescent="0.2">
      <c r="B346" t="s">
        <v>124</v>
      </c>
    </row>
    <row r="347" spans="2:7" x14ac:dyDescent="0.2">
      <c r="C347" t="s">
        <v>112</v>
      </c>
      <c r="D347" t="s">
        <v>113</v>
      </c>
      <c r="E347" t="s">
        <v>114</v>
      </c>
      <c r="F347" t="s">
        <v>115</v>
      </c>
    </row>
    <row r="348" spans="2:7" x14ac:dyDescent="0.2">
      <c r="B348" t="s">
        <v>128</v>
      </c>
      <c r="C348">
        <v>-0.27500000000000002</v>
      </c>
      <c r="D348">
        <v>0.22</v>
      </c>
      <c r="E348">
        <v>-0.621</v>
      </c>
      <c r="F348">
        <v>0.63</v>
      </c>
      <c r="G348" t="s">
        <v>129</v>
      </c>
    </row>
    <row r="349" spans="2:7" x14ac:dyDescent="0.2">
      <c r="B349" t="s">
        <v>2</v>
      </c>
      <c r="C349">
        <v>7.0999999999999994E-2</v>
      </c>
      <c r="D349">
        <v>9.9000000000000005E-2</v>
      </c>
      <c r="E349">
        <v>0.11600000000000001</v>
      </c>
      <c r="F349">
        <v>0.23100000000000001</v>
      </c>
      <c r="G349" t="s">
        <v>130</v>
      </c>
    </row>
    <row r="351" spans="2:7" x14ac:dyDescent="0.2">
      <c r="B351" t="s">
        <v>125</v>
      </c>
    </row>
    <row r="352" spans="2:7" x14ac:dyDescent="0.2">
      <c r="C352" t="s">
        <v>112</v>
      </c>
      <c r="D352" t="s">
        <v>113</v>
      </c>
      <c r="E352" t="s">
        <v>114</v>
      </c>
      <c r="F352" t="s">
        <v>115</v>
      </c>
    </row>
    <row r="353" spans="1:7" x14ac:dyDescent="0.2">
      <c r="B353" t="s">
        <v>128</v>
      </c>
      <c r="C353">
        <v>-5.0000000000000001E-3</v>
      </c>
      <c r="D353">
        <v>0.16300000000000001</v>
      </c>
      <c r="E353">
        <v>-0.22500000000000001</v>
      </c>
      <c r="F353">
        <v>0.34499999999999997</v>
      </c>
      <c r="G353" t="s">
        <v>129</v>
      </c>
    </row>
    <row r="354" spans="1:7" x14ac:dyDescent="0.2">
      <c r="B354" t="s">
        <v>2</v>
      </c>
      <c r="C354">
        <v>0.35</v>
      </c>
      <c r="D354">
        <v>7.1999999999999995E-2</v>
      </c>
      <c r="E354">
        <v>0.29299999999999998</v>
      </c>
      <c r="F354">
        <v>5.5E-2</v>
      </c>
      <c r="G354" t="s">
        <v>130</v>
      </c>
    </row>
    <row r="356" spans="1:7" x14ac:dyDescent="0.2">
      <c r="A356" t="s">
        <v>61</v>
      </c>
    </row>
    <row r="358" spans="1:7" x14ac:dyDescent="0.2">
      <c r="B358" t="s">
        <v>131</v>
      </c>
    </row>
    <row r="360" spans="1:7" x14ac:dyDescent="0.2">
      <c r="C360" t="s">
        <v>112</v>
      </c>
      <c r="D360" t="s">
        <v>113</v>
      </c>
      <c r="E360" t="s">
        <v>114</v>
      </c>
      <c r="F360" t="s">
        <v>115</v>
      </c>
    </row>
    <row r="361" spans="1:7" x14ac:dyDescent="0.2">
      <c r="B361" t="s">
        <v>132</v>
      </c>
      <c r="C361">
        <v>-0.36899999999999999</v>
      </c>
      <c r="D361">
        <v>0.14899999999999999</v>
      </c>
      <c r="E361">
        <v>-0.61</v>
      </c>
      <c r="F361">
        <v>0.47099999999999997</v>
      </c>
      <c r="G361" t="s">
        <v>129</v>
      </c>
    </row>
    <row r="362" spans="1:7" x14ac:dyDescent="0.2">
      <c r="B362" t="s">
        <v>2</v>
      </c>
      <c r="C362">
        <v>7.8E-2</v>
      </c>
      <c r="D362">
        <v>2.4E-2</v>
      </c>
      <c r="E362">
        <v>7.6999999999999999E-2</v>
      </c>
      <c r="F362">
        <v>6.5000000000000002E-2</v>
      </c>
      <c r="G362" t="s">
        <v>130</v>
      </c>
    </row>
    <row r="364" spans="1:7" x14ac:dyDescent="0.2">
      <c r="A364" t="s">
        <v>61</v>
      </c>
    </row>
    <row r="365" spans="1:7" x14ac:dyDescent="0.2">
      <c r="B365" t="s">
        <v>133</v>
      </c>
    </row>
    <row r="367" spans="1:7" x14ac:dyDescent="0.2">
      <c r="B367" t="s">
        <v>134</v>
      </c>
    </row>
    <row r="369" spans="1:6" x14ac:dyDescent="0.2">
      <c r="C369" t="s">
        <v>135</v>
      </c>
      <c r="D369" t="s">
        <v>136</v>
      </c>
      <c r="E369" t="s">
        <v>114</v>
      </c>
      <c r="F369" t="s">
        <v>115</v>
      </c>
    </row>
    <row r="370" spans="1:6" x14ac:dyDescent="0.2">
      <c r="C370">
        <v>-0.54300000000000004</v>
      </c>
      <c r="D370">
        <v>9.9000000000000005E-2</v>
      </c>
      <c r="E370">
        <v>-0.76</v>
      </c>
      <c r="F370">
        <v>0.35399999999999998</v>
      </c>
    </row>
    <row r="371" spans="1:6" x14ac:dyDescent="0.2">
      <c r="C371">
        <v>-0.24299999999999999</v>
      </c>
      <c r="D371">
        <v>0.188</v>
      </c>
      <c r="E371">
        <v>-0.47399999999999998</v>
      </c>
      <c r="F371">
        <v>0.60199999999999998</v>
      </c>
    </row>
    <row r="373" spans="1:6" x14ac:dyDescent="0.2">
      <c r="B373" t="s">
        <v>137</v>
      </c>
    </row>
    <row r="375" spans="1:6" x14ac:dyDescent="0.2">
      <c r="C375" t="s">
        <v>135</v>
      </c>
      <c r="D375" t="s">
        <v>136</v>
      </c>
      <c r="E375" t="s">
        <v>114</v>
      </c>
      <c r="F375" t="s">
        <v>115</v>
      </c>
    </row>
    <row r="376" spans="1:6" x14ac:dyDescent="0.2">
      <c r="C376">
        <v>-0.61299999999999999</v>
      </c>
      <c r="D376">
        <v>8.1000000000000003E-2</v>
      </c>
      <c r="E376">
        <v>-0.80900000000000005</v>
      </c>
      <c r="F376">
        <v>0.317</v>
      </c>
    </row>
    <row r="377" spans="1:6" x14ac:dyDescent="0.2">
      <c r="C377">
        <v>-0.20899999999999999</v>
      </c>
      <c r="D377">
        <v>0.19700000000000001</v>
      </c>
      <c r="E377">
        <v>-0.43099999999999999</v>
      </c>
      <c r="F377">
        <v>0.64600000000000002</v>
      </c>
    </row>
    <row r="380" spans="1:6" x14ac:dyDescent="0.2">
      <c r="A380" t="s">
        <v>61</v>
      </c>
    </row>
    <row r="382" spans="1:6" x14ac:dyDescent="0.2">
      <c r="B382" t="s">
        <v>138</v>
      </c>
    </row>
    <row r="383" spans="1:6" x14ac:dyDescent="0.2">
      <c r="B383" t="s">
        <v>139</v>
      </c>
    </row>
    <row r="384" spans="1:6" x14ac:dyDescent="0.2">
      <c r="B384" t="s">
        <v>140</v>
      </c>
    </row>
    <row r="385" spans="1:4" x14ac:dyDescent="0.2">
      <c r="B385" t="s">
        <v>72</v>
      </c>
    </row>
    <row r="387" spans="1:4" x14ac:dyDescent="0.2">
      <c r="A387" t="s">
        <v>63</v>
      </c>
      <c r="B387" t="s">
        <v>141</v>
      </c>
      <c r="C387">
        <v>0.99990000000000001</v>
      </c>
      <c r="D387" t="s">
        <v>142</v>
      </c>
    </row>
    <row r="388" spans="1:4" x14ac:dyDescent="0.2">
      <c r="A388" t="s">
        <v>63</v>
      </c>
      <c r="B388" t="s">
        <v>141</v>
      </c>
      <c r="C388">
        <v>0.99990000000000001</v>
      </c>
      <c r="D388" t="s">
        <v>142</v>
      </c>
    </row>
    <row r="389" spans="1:4" x14ac:dyDescent="0.2">
      <c r="A389" t="s">
        <v>63</v>
      </c>
      <c r="B389" t="s">
        <v>141</v>
      </c>
      <c r="C389">
        <v>0.99990000000000001</v>
      </c>
      <c r="D389" t="s">
        <v>142</v>
      </c>
    </row>
    <row r="390" spans="1:4" x14ac:dyDescent="0.2">
      <c r="A390" t="s">
        <v>64</v>
      </c>
      <c r="B390" t="s">
        <v>141</v>
      </c>
      <c r="C390">
        <v>0.99990000000000001</v>
      </c>
      <c r="D390" t="s">
        <v>142</v>
      </c>
    </row>
    <row r="391" spans="1:4" x14ac:dyDescent="0.2">
      <c r="A391" t="s">
        <v>64</v>
      </c>
      <c r="B391" t="s">
        <v>141</v>
      </c>
      <c r="C391">
        <v>0.99990000000000001</v>
      </c>
      <c r="D391" t="s">
        <v>142</v>
      </c>
    </row>
    <row r="392" spans="1:4" x14ac:dyDescent="0.2">
      <c r="A392" t="s">
        <v>65</v>
      </c>
      <c r="B392" t="s">
        <v>141</v>
      </c>
      <c r="C392">
        <v>0.99990000000000001</v>
      </c>
      <c r="D392" t="s">
        <v>142</v>
      </c>
    </row>
    <row r="393" spans="1:4" x14ac:dyDescent="0.2">
      <c r="A393" t="s">
        <v>66</v>
      </c>
      <c r="B393" t="s">
        <v>141</v>
      </c>
      <c r="C393">
        <v>0.99990000000000001</v>
      </c>
      <c r="D393" t="s">
        <v>142</v>
      </c>
    </row>
    <row r="394" spans="1:4" x14ac:dyDescent="0.2">
      <c r="A394" t="s">
        <v>67</v>
      </c>
      <c r="B394" t="s">
        <v>141</v>
      </c>
      <c r="C394">
        <v>0.99870000000000003</v>
      </c>
      <c r="D394" t="s">
        <v>143</v>
      </c>
    </row>
    <row r="395" spans="1:4" x14ac:dyDescent="0.2">
      <c r="A395" t="s">
        <v>144</v>
      </c>
      <c r="B395" t="s">
        <v>141</v>
      </c>
      <c r="C395">
        <v>0.99990000000000001</v>
      </c>
      <c r="D395" t="s">
        <v>142</v>
      </c>
    </row>
    <row r="397" spans="1:4" x14ac:dyDescent="0.2">
      <c r="A397" t="s">
        <v>61</v>
      </c>
    </row>
    <row r="398" spans="1:4" x14ac:dyDescent="0.2">
      <c r="B398" t="s">
        <v>145</v>
      </c>
    </row>
    <row r="400" spans="1:4" x14ac:dyDescent="0.2">
      <c r="B400" t="s">
        <v>146</v>
      </c>
    </row>
    <row r="402" spans="1:8" x14ac:dyDescent="0.2">
      <c r="B402" t="s">
        <v>147</v>
      </c>
    </row>
    <row r="403" spans="1:8" x14ac:dyDescent="0.2">
      <c r="B403" t="s">
        <v>148</v>
      </c>
    </row>
    <row r="404" spans="1:8" x14ac:dyDescent="0.2">
      <c r="B404" t="s">
        <v>149</v>
      </c>
    </row>
    <row r="407" spans="1:8" x14ac:dyDescent="0.2">
      <c r="B407" t="s">
        <v>150</v>
      </c>
    </row>
    <row r="408" spans="1:8" x14ac:dyDescent="0.2">
      <c r="C408">
        <v>17</v>
      </c>
      <c r="D408">
        <v>14</v>
      </c>
      <c r="E408">
        <v>13</v>
      </c>
      <c r="F408">
        <v>20</v>
      </c>
      <c r="G408">
        <v>15</v>
      </c>
      <c r="H408">
        <v>7</v>
      </c>
    </row>
    <row r="410" spans="1:8" x14ac:dyDescent="0.2">
      <c r="A410" t="s">
        <v>63</v>
      </c>
      <c r="B410" t="s">
        <v>151</v>
      </c>
      <c r="C410">
        <v>1E-4</v>
      </c>
    </row>
    <row r="411" spans="1:8" x14ac:dyDescent="0.2">
      <c r="A411" t="s">
        <v>63</v>
      </c>
      <c r="B411" t="s">
        <v>151</v>
      </c>
      <c r="C411">
        <v>1E-4</v>
      </c>
    </row>
    <row r="412" spans="1:8" x14ac:dyDescent="0.2">
      <c r="A412" t="s">
        <v>63</v>
      </c>
      <c r="B412" t="s">
        <v>141</v>
      </c>
      <c r="C412">
        <v>0.99990000000000001</v>
      </c>
      <c r="D412" t="s">
        <v>152</v>
      </c>
    </row>
    <row r="413" spans="1:8" x14ac:dyDescent="0.2">
      <c r="A413" t="s">
        <v>64</v>
      </c>
      <c r="B413" t="s">
        <v>151</v>
      </c>
      <c r="C413">
        <v>1E-4</v>
      </c>
    </row>
    <row r="414" spans="1:8" x14ac:dyDescent="0.2">
      <c r="A414" t="s">
        <v>64</v>
      </c>
      <c r="B414" t="s">
        <v>151</v>
      </c>
      <c r="C414">
        <v>1E-4</v>
      </c>
    </row>
    <row r="415" spans="1:8" x14ac:dyDescent="0.2">
      <c r="A415" t="s">
        <v>65</v>
      </c>
      <c r="B415" t="s">
        <v>151</v>
      </c>
      <c r="C415">
        <v>1E-4</v>
      </c>
    </row>
    <row r="416" spans="1:8" x14ac:dyDescent="0.2">
      <c r="A416" t="s">
        <v>66</v>
      </c>
      <c r="B416" t="s">
        <v>151</v>
      </c>
      <c r="C416">
        <v>1E-4</v>
      </c>
    </row>
    <row r="417" spans="1:3" x14ac:dyDescent="0.2">
      <c r="A417" t="s">
        <v>67</v>
      </c>
      <c r="B417" t="s">
        <v>151</v>
      </c>
      <c r="C417">
        <v>1E-4</v>
      </c>
    </row>
    <row r="418" spans="1:3" x14ac:dyDescent="0.2">
      <c r="A418" t="s">
        <v>144</v>
      </c>
      <c r="B418" t="s">
        <v>151</v>
      </c>
      <c r="C418">
        <v>1E-4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7"/>
  <sheetViews>
    <sheetView workbookViewId="0">
      <selection activeCell="S11" sqref="S11:S18"/>
    </sheetView>
  </sheetViews>
  <sheetFormatPr baseColWidth="10" defaultRowHeight="15" x14ac:dyDescent="0.2"/>
  <sheetData>
    <row r="1" spans="1:21" x14ac:dyDescent="0.2">
      <c r="A1" t="s">
        <v>159</v>
      </c>
      <c r="B1" t="s">
        <v>160</v>
      </c>
      <c r="C1" t="s">
        <v>162</v>
      </c>
      <c r="E1" t="s">
        <v>159</v>
      </c>
      <c r="F1" t="s">
        <v>160</v>
      </c>
      <c r="G1" t="s">
        <v>162</v>
      </c>
      <c r="H1" t="s">
        <v>164</v>
      </c>
      <c r="I1" t="s">
        <v>163</v>
      </c>
      <c r="K1" t="s">
        <v>159</v>
      </c>
      <c r="L1" t="s">
        <v>162</v>
      </c>
      <c r="M1" t="s">
        <v>165</v>
      </c>
      <c r="O1" t="s">
        <v>166</v>
      </c>
      <c r="P1" t="s">
        <v>167</v>
      </c>
      <c r="Q1" t="s">
        <v>168</v>
      </c>
      <c r="S1" t="s">
        <v>166</v>
      </c>
      <c r="T1" t="s">
        <v>167</v>
      </c>
      <c r="U1" t="s">
        <v>168</v>
      </c>
    </row>
    <row r="2" spans="1:21" x14ac:dyDescent="0.2">
      <c r="A2" t="s">
        <v>153</v>
      </c>
      <c r="B2" t="s">
        <v>154</v>
      </c>
      <c r="C2">
        <v>0.67420000000000002</v>
      </c>
      <c r="E2" t="s">
        <v>153</v>
      </c>
      <c r="F2" t="s">
        <v>66</v>
      </c>
      <c r="G2">
        <v>1E-4</v>
      </c>
      <c r="H2">
        <v>1</v>
      </c>
      <c r="I2">
        <v>1.5310510000000001E-3</v>
      </c>
      <c r="K2" t="s">
        <v>65</v>
      </c>
      <c r="L2">
        <v>2.2000000000000001E-3</v>
      </c>
      <c r="M2">
        <f>IF(L2&gt;0.05,0,1)</f>
        <v>1</v>
      </c>
      <c r="O2" t="s">
        <v>65</v>
      </c>
      <c r="P2">
        <v>0.64400000000000002</v>
      </c>
      <c r="Q2">
        <f>SUM(M2:M8)</f>
        <v>5</v>
      </c>
      <c r="S2" t="s">
        <v>65</v>
      </c>
      <c r="T2">
        <v>0.64400000000000002</v>
      </c>
      <c r="U2">
        <f>SUM(Q2:Q8)</f>
        <v>30</v>
      </c>
    </row>
    <row r="3" spans="1:21" x14ac:dyDescent="0.2">
      <c r="A3" t="s">
        <v>153</v>
      </c>
      <c r="B3" t="s">
        <v>155</v>
      </c>
      <c r="C3" t="s">
        <v>161</v>
      </c>
      <c r="E3" t="s">
        <v>156</v>
      </c>
      <c r="F3" t="s">
        <v>158</v>
      </c>
      <c r="G3">
        <v>1E-4</v>
      </c>
      <c r="H3">
        <v>2</v>
      </c>
      <c r="I3">
        <v>1.5310510000000001E-3</v>
      </c>
      <c r="K3" t="s">
        <v>65</v>
      </c>
      <c r="L3">
        <v>1E-4</v>
      </c>
      <c r="M3">
        <f t="shared" ref="M3:M57" si="0">IF(L3&gt;0.05,0,1)</f>
        <v>1</v>
      </c>
      <c r="O3" t="s">
        <v>153</v>
      </c>
      <c r="P3">
        <v>0.7</v>
      </c>
      <c r="Q3">
        <f>SUM(M9:M15)</f>
        <v>5</v>
      </c>
      <c r="S3" t="s">
        <v>153</v>
      </c>
      <c r="T3">
        <v>0.7</v>
      </c>
      <c r="U3">
        <f>SUM(Q9:Q15)</f>
        <v>6</v>
      </c>
    </row>
    <row r="4" spans="1:21" x14ac:dyDescent="0.2">
      <c r="A4" t="s">
        <v>153</v>
      </c>
      <c r="B4" t="s">
        <v>156</v>
      </c>
      <c r="C4">
        <v>1.34E-2</v>
      </c>
      <c r="E4" t="s">
        <v>157</v>
      </c>
      <c r="F4" t="s">
        <v>66</v>
      </c>
      <c r="G4">
        <v>1E-4</v>
      </c>
      <c r="H4">
        <v>3</v>
      </c>
      <c r="I4">
        <v>1.5310510000000001E-3</v>
      </c>
      <c r="K4" t="s">
        <v>65</v>
      </c>
      <c r="L4">
        <v>5.7999999999999996E-3</v>
      </c>
      <c r="M4">
        <f t="shared" si="0"/>
        <v>1</v>
      </c>
      <c r="O4" t="s">
        <v>154</v>
      </c>
      <c r="P4">
        <v>0.64100000000000001</v>
      </c>
      <c r="Q4">
        <f>SUM(M16:M22)</f>
        <v>3</v>
      </c>
      <c r="S4" t="s">
        <v>154</v>
      </c>
      <c r="T4">
        <v>0.64100000000000001</v>
      </c>
      <c r="U4">
        <f>SUM(Q16:Q22)</f>
        <v>0</v>
      </c>
    </row>
    <row r="5" spans="1:21" x14ac:dyDescent="0.2">
      <c r="A5" t="s">
        <v>153</v>
      </c>
      <c r="B5" t="s">
        <v>157</v>
      </c>
      <c r="C5">
        <v>1.0200000000000001E-2</v>
      </c>
      <c r="E5" t="s">
        <v>157</v>
      </c>
      <c r="F5" t="s">
        <v>158</v>
      </c>
      <c r="G5">
        <v>1E-4</v>
      </c>
      <c r="H5">
        <v>4</v>
      </c>
      <c r="I5">
        <v>1.5310510000000001E-3</v>
      </c>
      <c r="K5" t="s">
        <v>65</v>
      </c>
      <c r="L5">
        <v>0.24890000000000001</v>
      </c>
      <c r="M5">
        <f t="shared" si="0"/>
        <v>0</v>
      </c>
      <c r="O5" t="s">
        <v>155</v>
      </c>
      <c r="P5">
        <v>0.5</v>
      </c>
      <c r="Q5">
        <f>SUM(M23:M29)</f>
        <v>0</v>
      </c>
      <c r="S5" t="s">
        <v>156</v>
      </c>
      <c r="T5">
        <v>0.76600000000000001</v>
      </c>
      <c r="U5">
        <f>SUM(Q30:Q36)</f>
        <v>0</v>
      </c>
    </row>
    <row r="6" spans="1:21" x14ac:dyDescent="0.2">
      <c r="A6" t="s">
        <v>153</v>
      </c>
      <c r="B6" t="s">
        <v>65</v>
      </c>
      <c r="C6">
        <v>5.7999999999999996E-3</v>
      </c>
      <c r="E6" t="s">
        <v>65</v>
      </c>
      <c r="F6" t="s">
        <v>158</v>
      </c>
      <c r="G6">
        <v>1E-4</v>
      </c>
      <c r="H6">
        <v>5</v>
      </c>
      <c r="I6">
        <v>1.5310510000000001E-3</v>
      </c>
      <c r="K6" t="s">
        <v>65</v>
      </c>
      <c r="L6" t="s">
        <v>161</v>
      </c>
      <c r="M6">
        <f t="shared" si="0"/>
        <v>0</v>
      </c>
      <c r="O6" t="s">
        <v>156</v>
      </c>
      <c r="P6">
        <v>0.76600000000000001</v>
      </c>
      <c r="Q6">
        <f>SUM(M30:M36)</f>
        <v>5</v>
      </c>
      <c r="S6" t="s">
        <v>157</v>
      </c>
      <c r="T6">
        <v>0.76700000000000002</v>
      </c>
      <c r="U6">
        <f>SUM(Q37:Q43)</f>
        <v>0</v>
      </c>
    </row>
    <row r="7" spans="1:21" x14ac:dyDescent="0.2">
      <c r="A7" t="s">
        <v>153</v>
      </c>
      <c r="B7" t="s">
        <v>66</v>
      </c>
      <c r="C7">
        <v>1E-4</v>
      </c>
      <c r="E7" t="s">
        <v>66</v>
      </c>
      <c r="F7" t="s">
        <v>158</v>
      </c>
      <c r="G7">
        <v>2.0000000000000001E-4</v>
      </c>
      <c r="H7">
        <v>6</v>
      </c>
      <c r="I7">
        <v>2.5517510000000001E-3</v>
      </c>
      <c r="K7" t="s">
        <v>65</v>
      </c>
      <c r="L7">
        <v>2.07E-2</v>
      </c>
      <c r="M7">
        <f t="shared" si="0"/>
        <v>1</v>
      </c>
      <c r="O7" t="s">
        <v>157</v>
      </c>
      <c r="P7">
        <v>0.76700000000000002</v>
      </c>
      <c r="Q7">
        <f>SUM(M37:M43)</f>
        <v>6</v>
      </c>
      <c r="S7" t="s">
        <v>66</v>
      </c>
      <c r="T7">
        <v>0.749</v>
      </c>
      <c r="U7">
        <f>SUM(Q44:Q50)</f>
        <v>0</v>
      </c>
    </row>
    <row r="8" spans="1:21" x14ac:dyDescent="0.2">
      <c r="A8" t="s">
        <v>153</v>
      </c>
      <c r="B8" t="s">
        <v>158</v>
      </c>
      <c r="C8">
        <v>4.0000000000000002E-4</v>
      </c>
      <c r="E8" t="s">
        <v>153</v>
      </c>
      <c r="F8" t="s">
        <v>158</v>
      </c>
      <c r="G8">
        <v>4.0000000000000002E-4</v>
      </c>
      <c r="H8">
        <v>7</v>
      </c>
      <c r="I8">
        <v>4.3744300000000003E-3</v>
      </c>
      <c r="K8" t="s">
        <v>65</v>
      </c>
      <c r="L8">
        <v>3.0000000000000001E-3</v>
      </c>
      <c r="M8">
        <f t="shared" si="0"/>
        <v>1</v>
      </c>
      <c r="O8" t="s">
        <v>66</v>
      </c>
      <c r="P8">
        <v>0.749</v>
      </c>
      <c r="Q8">
        <f>SUM(M44:M50)</f>
        <v>6</v>
      </c>
      <c r="S8" t="s">
        <v>158</v>
      </c>
      <c r="T8">
        <v>0.63100000000000001</v>
      </c>
      <c r="U8">
        <f>SUM(Q51:Q57)</f>
        <v>0</v>
      </c>
    </row>
    <row r="9" spans="1:21" x14ac:dyDescent="0.2">
      <c r="A9" t="s">
        <v>154</v>
      </c>
      <c r="B9" t="s">
        <v>155</v>
      </c>
      <c r="C9" t="s">
        <v>161</v>
      </c>
      <c r="E9" t="s">
        <v>154</v>
      </c>
      <c r="F9" t="s">
        <v>66</v>
      </c>
      <c r="G9">
        <v>5.9999999999999995E-4</v>
      </c>
      <c r="H9">
        <v>8</v>
      </c>
      <c r="I9">
        <v>5.7414400000000004E-3</v>
      </c>
      <c r="K9" t="s">
        <v>153</v>
      </c>
      <c r="L9">
        <v>0.67420000000000002</v>
      </c>
      <c r="M9">
        <f t="shared" si="0"/>
        <v>0</v>
      </c>
      <c r="O9" t="s">
        <v>158</v>
      </c>
      <c r="P9">
        <v>0.63100000000000001</v>
      </c>
      <c r="Q9">
        <f>SUM(M51:M57)</f>
        <v>6</v>
      </c>
    </row>
    <row r="10" spans="1:21" x14ac:dyDescent="0.2">
      <c r="A10" t="s">
        <v>154</v>
      </c>
      <c r="B10" t="s">
        <v>156</v>
      </c>
      <c r="C10">
        <v>5.0500000000000003E-2</v>
      </c>
      <c r="E10" t="s">
        <v>156</v>
      </c>
      <c r="F10" t="s">
        <v>66</v>
      </c>
      <c r="G10">
        <v>6.9999999999999999E-4</v>
      </c>
      <c r="H10">
        <v>9</v>
      </c>
      <c r="I10">
        <v>5.9540859999999999E-3</v>
      </c>
      <c r="K10" t="s">
        <v>153</v>
      </c>
      <c r="L10" t="s">
        <v>161</v>
      </c>
      <c r="M10">
        <f t="shared" si="0"/>
        <v>0</v>
      </c>
    </row>
    <row r="11" spans="1:21" x14ac:dyDescent="0.2">
      <c r="A11" t="s">
        <v>154</v>
      </c>
      <c r="B11" t="s">
        <v>157</v>
      </c>
      <c r="C11">
        <v>1.2999999999999999E-2</v>
      </c>
      <c r="E11" t="s">
        <v>156</v>
      </c>
      <c r="F11" t="s">
        <v>157</v>
      </c>
      <c r="G11">
        <v>1.8E-3</v>
      </c>
      <c r="H11">
        <v>10</v>
      </c>
      <c r="I11">
        <v>1.3779456000000001E-2</v>
      </c>
      <c r="K11" t="s">
        <v>153</v>
      </c>
      <c r="L11">
        <v>1.34E-2</v>
      </c>
      <c r="M11">
        <f t="shared" si="0"/>
        <v>1</v>
      </c>
      <c r="O11" t="s">
        <v>169</v>
      </c>
      <c r="S11" t="s">
        <v>169</v>
      </c>
    </row>
    <row r="12" spans="1:21" x14ac:dyDescent="0.2">
      <c r="A12" t="s">
        <v>154</v>
      </c>
      <c r="B12" t="s">
        <v>65</v>
      </c>
      <c r="C12">
        <v>0.24890000000000001</v>
      </c>
      <c r="E12" t="s">
        <v>65</v>
      </c>
      <c r="F12" t="s">
        <v>66</v>
      </c>
      <c r="G12">
        <v>2.2000000000000001E-3</v>
      </c>
      <c r="H12">
        <v>11</v>
      </c>
      <c r="I12">
        <v>1.5310506999999999E-2</v>
      </c>
      <c r="K12" t="s">
        <v>153</v>
      </c>
      <c r="L12">
        <v>1.0200000000000001E-2</v>
      </c>
      <c r="M12">
        <f t="shared" si="0"/>
        <v>1</v>
      </c>
    </row>
    <row r="13" spans="1:21" x14ac:dyDescent="0.2">
      <c r="A13" t="s">
        <v>154</v>
      </c>
      <c r="B13" t="s">
        <v>66</v>
      </c>
      <c r="C13">
        <v>5.9999999999999995E-4</v>
      </c>
      <c r="E13" t="s">
        <v>157</v>
      </c>
      <c r="F13" t="s">
        <v>65</v>
      </c>
      <c r="G13">
        <v>3.0000000000000001E-3</v>
      </c>
      <c r="H13">
        <v>12</v>
      </c>
      <c r="I13">
        <v>1.9138133000000002E-2</v>
      </c>
      <c r="K13" t="s">
        <v>153</v>
      </c>
      <c r="L13">
        <v>5.7999999999999996E-3</v>
      </c>
      <c r="M13">
        <f t="shared" si="0"/>
        <v>1</v>
      </c>
      <c r="O13" t="s">
        <v>170</v>
      </c>
      <c r="S13" t="s">
        <v>170</v>
      </c>
    </row>
    <row r="14" spans="1:21" x14ac:dyDescent="0.2">
      <c r="A14" t="s">
        <v>154</v>
      </c>
      <c r="B14" t="s">
        <v>158</v>
      </c>
      <c r="C14">
        <v>4.2099999999999999E-2</v>
      </c>
      <c r="E14" t="s">
        <v>153</v>
      </c>
      <c r="F14" t="s">
        <v>65</v>
      </c>
      <c r="G14">
        <v>5.7999999999999996E-3</v>
      </c>
      <c r="H14">
        <v>13</v>
      </c>
      <c r="I14">
        <v>3.4154206999999999E-2</v>
      </c>
      <c r="K14" t="s">
        <v>153</v>
      </c>
      <c r="L14">
        <v>1E-4</v>
      </c>
      <c r="M14">
        <f t="shared" si="0"/>
        <v>1</v>
      </c>
      <c r="O14" t="s">
        <v>171</v>
      </c>
      <c r="S14" t="s">
        <v>175</v>
      </c>
    </row>
    <row r="15" spans="1:21" x14ac:dyDescent="0.2">
      <c r="A15" t="s">
        <v>155</v>
      </c>
      <c r="B15" t="s">
        <v>156</v>
      </c>
      <c r="C15" t="s">
        <v>161</v>
      </c>
      <c r="E15" t="s">
        <v>153</v>
      </c>
      <c r="F15" t="s">
        <v>157</v>
      </c>
      <c r="G15">
        <v>1.0200000000000001E-2</v>
      </c>
      <c r="H15">
        <v>14</v>
      </c>
      <c r="I15">
        <v>5.5773987999999997E-2</v>
      </c>
      <c r="K15" t="s">
        <v>153</v>
      </c>
      <c r="L15">
        <v>4.0000000000000002E-4</v>
      </c>
      <c r="M15">
        <f t="shared" si="0"/>
        <v>1</v>
      </c>
      <c r="O15" t="s">
        <v>172</v>
      </c>
      <c r="S15" t="s">
        <v>172</v>
      </c>
    </row>
    <row r="16" spans="1:21" x14ac:dyDescent="0.2">
      <c r="A16" t="s">
        <v>155</v>
      </c>
      <c r="B16" t="s">
        <v>157</v>
      </c>
      <c r="C16" t="s">
        <v>161</v>
      </c>
      <c r="E16" t="s">
        <v>154</v>
      </c>
      <c r="F16" t="s">
        <v>157</v>
      </c>
      <c r="G16">
        <v>1.2999999999999999E-2</v>
      </c>
      <c r="H16">
        <v>15</v>
      </c>
      <c r="I16">
        <v>6.4112745999999998E-2</v>
      </c>
      <c r="K16" t="s">
        <v>154</v>
      </c>
      <c r="L16" t="s">
        <v>161</v>
      </c>
      <c r="M16">
        <f t="shared" si="0"/>
        <v>0</v>
      </c>
      <c r="O16" t="s">
        <v>173</v>
      </c>
      <c r="S16" t="s">
        <v>173</v>
      </c>
    </row>
    <row r="17" spans="1:19" x14ac:dyDescent="0.2">
      <c r="A17" t="s">
        <v>155</v>
      </c>
      <c r="B17" t="s">
        <v>65</v>
      </c>
      <c r="C17" t="s">
        <v>161</v>
      </c>
      <c r="E17" t="s">
        <v>153</v>
      </c>
      <c r="F17" t="s">
        <v>156</v>
      </c>
      <c r="G17">
        <v>1.34E-2</v>
      </c>
      <c r="H17">
        <v>16</v>
      </c>
      <c r="I17">
        <v>6.4112745999999998E-2</v>
      </c>
      <c r="K17" t="s">
        <v>154</v>
      </c>
      <c r="L17">
        <v>5.0500000000000003E-2</v>
      </c>
      <c r="M17">
        <f t="shared" si="0"/>
        <v>0</v>
      </c>
      <c r="O17" t="s">
        <v>174</v>
      </c>
      <c r="S17" t="s">
        <v>176</v>
      </c>
    </row>
    <row r="18" spans="1:19" x14ac:dyDescent="0.2">
      <c r="A18" t="s">
        <v>155</v>
      </c>
      <c r="B18" t="s">
        <v>66</v>
      </c>
      <c r="C18" t="s">
        <v>161</v>
      </c>
      <c r="E18" t="s">
        <v>156</v>
      </c>
      <c r="F18" t="s">
        <v>65</v>
      </c>
      <c r="G18">
        <v>2.07E-2</v>
      </c>
      <c r="H18">
        <v>17</v>
      </c>
      <c r="I18">
        <v>9.3213965999999995E-2</v>
      </c>
      <c r="K18" t="s">
        <v>154</v>
      </c>
      <c r="L18">
        <v>1.2999999999999999E-2</v>
      </c>
      <c r="M18">
        <f t="shared" si="0"/>
        <v>1</v>
      </c>
      <c r="O18">
        <v>0.5256575</v>
      </c>
      <c r="S18">
        <v>-0.1781742</v>
      </c>
    </row>
    <row r="19" spans="1:19" x14ac:dyDescent="0.2">
      <c r="A19" t="s">
        <v>155</v>
      </c>
      <c r="B19" t="s">
        <v>158</v>
      </c>
      <c r="C19" t="s">
        <v>161</v>
      </c>
      <c r="E19" t="s">
        <v>154</v>
      </c>
      <c r="F19" t="s">
        <v>158</v>
      </c>
      <c r="G19">
        <v>4.2099999999999999E-2</v>
      </c>
      <c r="H19">
        <v>18</v>
      </c>
      <c r="I19">
        <v>0.179047868</v>
      </c>
      <c r="K19" t="s">
        <v>154</v>
      </c>
      <c r="L19">
        <v>0.24890000000000001</v>
      </c>
      <c r="M19">
        <f t="shared" si="0"/>
        <v>0</v>
      </c>
    </row>
    <row r="20" spans="1:19" x14ac:dyDescent="0.2">
      <c r="A20" t="s">
        <v>156</v>
      </c>
      <c r="B20" t="s">
        <v>157</v>
      </c>
      <c r="C20">
        <v>1.8E-3</v>
      </c>
      <c r="E20" t="s">
        <v>154</v>
      </c>
      <c r="F20" t="s">
        <v>156</v>
      </c>
      <c r="G20">
        <v>5.0500000000000003E-2</v>
      </c>
      <c r="H20">
        <v>19</v>
      </c>
      <c r="I20">
        <v>0.20346857400000001</v>
      </c>
      <c r="K20" t="s">
        <v>154</v>
      </c>
      <c r="L20">
        <v>5.9999999999999995E-4</v>
      </c>
      <c r="M20">
        <f t="shared" si="0"/>
        <v>1</v>
      </c>
    </row>
    <row r="21" spans="1:19" x14ac:dyDescent="0.2">
      <c r="A21" t="s">
        <v>156</v>
      </c>
      <c r="B21" t="s">
        <v>65</v>
      </c>
      <c r="C21">
        <v>2.07E-2</v>
      </c>
      <c r="E21" t="s">
        <v>154</v>
      </c>
      <c r="F21" t="s">
        <v>65</v>
      </c>
      <c r="G21">
        <v>0.24890000000000001</v>
      </c>
      <c r="H21">
        <v>20</v>
      </c>
      <c r="I21">
        <v>0.95269627099999998</v>
      </c>
      <c r="K21" t="s">
        <v>154</v>
      </c>
      <c r="L21">
        <v>4.2099999999999999E-2</v>
      </c>
      <c r="M21">
        <f t="shared" si="0"/>
        <v>1</v>
      </c>
    </row>
    <row r="22" spans="1:19" x14ac:dyDescent="0.2">
      <c r="A22" t="s">
        <v>156</v>
      </c>
      <c r="B22" t="s">
        <v>66</v>
      </c>
      <c r="C22">
        <v>6.9999999999999999E-4</v>
      </c>
      <c r="E22" t="s">
        <v>153</v>
      </c>
      <c r="F22" t="s">
        <v>154</v>
      </c>
      <c r="G22">
        <v>0.67420000000000002</v>
      </c>
      <c r="H22">
        <v>21</v>
      </c>
      <c r="I22">
        <v>1</v>
      </c>
      <c r="K22" t="s">
        <v>154</v>
      </c>
      <c r="L22">
        <v>0.67420000000000002</v>
      </c>
      <c r="M22">
        <f t="shared" si="0"/>
        <v>0</v>
      </c>
    </row>
    <row r="23" spans="1:19" x14ac:dyDescent="0.2">
      <c r="A23" t="s">
        <v>156</v>
      </c>
      <c r="B23" t="s">
        <v>158</v>
      </c>
      <c r="C23">
        <v>1E-4</v>
      </c>
      <c r="E23" t="s">
        <v>153</v>
      </c>
      <c r="F23" t="s">
        <v>155</v>
      </c>
      <c r="G23" t="s">
        <v>161</v>
      </c>
      <c r="K23" t="s">
        <v>155</v>
      </c>
      <c r="L23" t="s">
        <v>161</v>
      </c>
      <c r="M23">
        <f t="shared" si="0"/>
        <v>0</v>
      </c>
    </row>
    <row r="24" spans="1:19" x14ac:dyDescent="0.2">
      <c r="A24" t="s">
        <v>157</v>
      </c>
      <c r="B24" t="s">
        <v>65</v>
      </c>
      <c r="C24">
        <v>3.0000000000000001E-3</v>
      </c>
      <c r="E24" t="s">
        <v>154</v>
      </c>
      <c r="F24" t="s">
        <v>155</v>
      </c>
      <c r="G24" t="s">
        <v>161</v>
      </c>
      <c r="K24" t="s">
        <v>155</v>
      </c>
      <c r="L24" t="s">
        <v>161</v>
      </c>
      <c r="M24">
        <f t="shared" si="0"/>
        <v>0</v>
      </c>
    </row>
    <row r="25" spans="1:19" x14ac:dyDescent="0.2">
      <c r="A25" t="s">
        <v>157</v>
      </c>
      <c r="B25" t="s">
        <v>66</v>
      </c>
      <c r="C25">
        <v>1E-4</v>
      </c>
      <c r="E25" t="s">
        <v>155</v>
      </c>
      <c r="F25" t="s">
        <v>156</v>
      </c>
      <c r="G25" t="s">
        <v>161</v>
      </c>
      <c r="K25" t="s">
        <v>155</v>
      </c>
      <c r="L25" t="s">
        <v>161</v>
      </c>
      <c r="M25">
        <f t="shared" si="0"/>
        <v>0</v>
      </c>
    </row>
    <row r="26" spans="1:19" x14ac:dyDescent="0.2">
      <c r="A26" t="s">
        <v>157</v>
      </c>
      <c r="B26" t="s">
        <v>158</v>
      </c>
      <c r="C26">
        <v>1E-4</v>
      </c>
      <c r="E26" t="s">
        <v>155</v>
      </c>
      <c r="F26" t="s">
        <v>157</v>
      </c>
      <c r="G26" t="s">
        <v>161</v>
      </c>
      <c r="K26" t="s">
        <v>155</v>
      </c>
      <c r="L26" t="s">
        <v>161</v>
      </c>
      <c r="M26">
        <f t="shared" si="0"/>
        <v>0</v>
      </c>
    </row>
    <row r="27" spans="1:19" x14ac:dyDescent="0.2">
      <c r="A27" t="s">
        <v>65</v>
      </c>
      <c r="B27" t="s">
        <v>66</v>
      </c>
      <c r="C27">
        <v>2.2000000000000001E-3</v>
      </c>
      <c r="E27" t="s">
        <v>155</v>
      </c>
      <c r="F27" t="s">
        <v>65</v>
      </c>
      <c r="G27" t="s">
        <v>161</v>
      </c>
      <c r="K27" t="s">
        <v>155</v>
      </c>
      <c r="L27" t="s">
        <v>161</v>
      </c>
      <c r="M27">
        <f t="shared" si="0"/>
        <v>0</v>
      </c>
    </row>
    <row r="28" spans="1:19" x14ac:dyDescent="0.2">
      <c r="A28" t="s">
        <v>65</v>
      </c>
      <c r="B28" t="s">
        <v>158</v>
      </c>
      <c r="C28">
        <v>1E-4</v>
      </c>
      <c r="E28" t="s">
        <v>155</v>
      </c>
      <c r="F28" t="s">
        <v>66</v>
      </c>
      <c r="G28" t="s">
        <v>161</v>
      </c>
      <c r="K28" t="s">
        <v>155</v>
      </c>
      <c r="L28" t="s">
        <v>161</v>
      </c>
      <c r="M28">
        <f t="shared" si="0"/>
        <v>0</v>
      </c>
    </row>
    <row r="29" spans="1:19" x14ac:dyDescent="0.2">
      <c r="A29" t="s">
        <v>66</v>
      </c>
      <c r="B29" t="s">
        <v>158</v>
      </c>
      <c r="C29">
        <v>2.0000000000000001E-4</v>
      </c>
      <c r="E29" t="s">
        <v>155</v>
      </c>
      <c r="F29" t="s">
        <v>158</v>
      </c>
      <c r="G29" t="s">
        <v>161</v>
      </c>
      <c r="K29" t="s">
        <v>155</v>
      </c>
      <c r="L29" t="s">
        <v>161</v>
      </c>
      <c r="M29">
        <f t="shared" si="0"/>
        <v>0</v>
      </c>
    </row>
    <row r="30" spans="1:19" x14ac:dyDescent="0.2">
      <c r="K30" t="s">
        <v>156</v>
      </c>
      <c r="L30">
        <v>1.8E-3</v>
      </c>
      <c r="M30">
        <f t="shared" si="0"/>
        <v>1</v>
      </c>
    </row>
    <row r="31" spans="1:19" x14ac:dyDescent="0.2">
      <c r="K31" t="s">
        <v>156</v>
      </c>
      <c r="L31">
        <v>2.07E-2</v>
      </c>
      <c r="M31">
        <f t="shared" si="0"/>
        <v>1</v>
      </c>
    </row>
    <row r="32" spans="1:19" x14ac:dyDescent="0.2">
      <c r="K32" t="s">
        <v>156</v>
      </c>
      <c r="L32">
        <v>6.9999999999999999E-4</v>
      </c>
      <c r="M32">
        <f t="shared" si="0"/>
        <v>1</v>
      </c>
    </row>
    <row r="33" spans="11:13" x14ac:dyDescent="0.2">
      <c r="K33" t="s">
        <v>156</v>
      </c>
      <c r="L33">
        <v>1E-4</v>
      </c>
      <c r="M33">
        <f t="shared" si="0"/>
        <v>1</v>
      </c>
    </row>
    <row r="34" spans="11:13" x14ac:dyDescent="0.2">
      <c r="K34" t="s">
        <v>156</v>
      </c>
      <c r="L34">
        <v>1.34E-2</v>
      </c>
      <c r="M34">
        <f t="shared" si="0"/>
        <v>1</v>
      </c>
    </row>
    <row r="35" spans="11:13" x14ac:dyDescent="0.2">
      <c r="K35" t="s">
        <v>156</v>
      </c>
      <c r="L35">
        <v>5.0500000000000003E-2</v>
      </c>
      <c r="M35">
        <f t="shared" si="0"/>
        <v>0</v>
      </c>
    </row>
    <row r="36" spans="11:13" x14ac:dyDescent="0.2">
      <c r="K36" t="s">
        <v>156</v>
      </c>
      <c r="L36" t="s">
        <v>161</v>
      </c>
      <c r="M36">
        <f t="shared" si="0"/>
        <v>0</v>
      </c>
    </row>
    <row r="37" spans="11:13" x14ac:dyDescent="0.2">
      <c r="K37" t="s">
        <v>157</v>
      </c>
      <c r="L37">
        <v>3.0000000000000001E-3</v>
      </c>
      <c r="M37">
        <f t="shared" si="0"/>
        <v>1</v>
      </c>
    </row>
    <row r="38" spans="11:13" x14ac:dyDescent="0.2">
      <c r="K38" t="s">
        <v>157</v>
      </c>
      <c r="L38">
        <v>1E-4</v>
      </c>
      <c r="M38">
        <f t="shared" si="0"/>
        <v>1</v>
      </c>
    </row>
    <row r="39" spans="11:13" x14ac:dyDescent="0.2">
      <c r="K39" t="s">
        <v>157</v>
      </c>
      <c r="L39">
        <v>1E-4</v>
      </c>
      <c r="M39">
        <f t="shared" si="0"/>
        <v>1</v>
      </c>
    </row>
    <row r="40" spans="11:13" x14ac:dyDescent="0.2">
      <c r="K40" t="s">
        <v>157</v>
      </c>
      <c r="L40">
        <v>1.0200000000000001E-2</v>
      </c>
      <c r="M40">
        <f t="shared" si="0"/>
        <v>1</v>
      </c>
    </row>
    <row r="41" spans="11:13" x14ac:dyDescent="0.2">
      <c r="K41" t="s">
        <v>157</v>
      </c>
      <c r="L41">
        <v>1.2999999999999999E-2</v>
      </c>
      <c r="M41">
        <f t="shared" si="0"/>
        <v>1</v>
      </c>
    </row>
    <row r="42" spans="11:13" x14ac:dyDescent="0.2">
      <c r="K42" t="s">
        <v>157</v>
      </c>
      <c r="L42" t="s">
        <v>161</v>
      </c>
      <c r="M42">
        <f t="shared" si="0"/>
        <v>0</v>
      </c>
    </row>
    <row r="43" spans="11:13" x14ac:dyDescent="0.2">
      <c r="K43" t="s">
        <v>157</v>
      </c>
      <c r="L43">
        <v>1.8E-3</v>
      </c>
      <c r="M43">
        <f t="shared" si="0"/>
        <v>1</v>
      </c>
    </row>
    <row r="44" spans="11:13" x14ac:dyDescent="0.2">
      <c r="K44" t="s">
        <v>66</v>
      </c>
      <c r="L44">
        <v>2.0000000000000001E-4</v>
      </c>
      <c r="M44">
        <f t="shared" si="0"/>
        <v>1</v>
      </c>
    </row>
    <row r="45" spans="11:13" x14ac:dyDescent="0.2">
      <c r="K45" t="s">
        <v>66</v>
      </c>
      <c r="L45">
        <v>1E-4</v>
      </c>
      <c r="M45">
        <f t="shared" si="0"/>
        <v>1</v>
      </c>
    </row>
    <row r="46" spans="11:13" x14ac:dyDescent="0.2">
      <c r="K46" t="s">
        <v>66</v>
      </c>
      <c r="L46">
        <v>5.9999999999999995E-4</v>
      </c>
      <c r="M46">
        <f t="shared" si="0"/>
        <v>1</v>
      </c>
    </row>
    <row r="47" spans="11:13" x14ac:dyDescent="0.2">
      <c r="K47" t="s">
        <v>66</v>
      </c>
      <c r="L47" t="s">
        <v>161</v>
      </c>
      <c r="M47">
        <f t="shared" si="0"/>
        <v>0</v>
      </c>
    </row>
    <row r="48" spans="11:13" x14ac:dyDescent="0.2">
      <c r="K48" t="s">
        <v>66</v>
      </c>
      <c r="L48">
        <v>6.9999999999999999E-4</v>
      </c>
      <c r="M48">
        <f t="shared" si="0"/>
        <v>1</v>
      </c>
    </row>
    <row r="49" spans="11:13" x14ac:dyDescent="0.2">
      <c r="K49" t="s">
        <v>66</v>
      </c>
      <c r="L49">
        <v>1E-4</v>
      </c>
      <c r="M49">
        <f t="shared" si="0"/>
        <v>1</v>
      </c>
    </row>
    <row r="50" spans="11:13" x14ac:dyDescent="0.2">
      <c r="K50" t="s">
        <v>66</v>
      </c>
      <c r="L50">
        <v>2.2000000000000001E-3</v>
      </c>
      <c r="M50">
        <f t="shared" si="0"/>
        <v>1</v>
      </c>
    </row>
    <row r="51" spans="11:13" x14ac:dyDescent="0.2">
      <c r="K51" t="s">
        <v>158</v>
      </c>
      <c r="L51">
        <v>4.0000000000000002E-4</v>
      </c>
      <c r="M51">
        <f t="shared" si="0"/>
        <v>1</v>
      </c>
    </row>
    <row r="52" spans="11:13" x14ac:dyDescent="0.2">
      <c r="K52" t="s">
        <v>158</v>
      </c>
      <c r="L52">
        <v>4.2099999999999999E-2</v>
      </c>
      <c r="M52">
        <f t="shared" si="0"/>
        <v>1</v>
      </c>
    </row>
    <row r="53" spans="11:13" x14ac:dyDescent="0.2">
      <c r="K53" t="s">
        <v>158</v>
      </c>
      <c r="L53" t="s">
        <v>161</v>
      </c>
      <c r="M53">
        <f t="shared" si="0"/>
        <v>0</v>
      </c>
    </row>
    <row r="54" spans="11:13" x14ac:dyDescent="0.2">
      <c r="K54" t="s">
        <v>158</v>
      </c>
      <c r="L54">
        <v>1E-4</v>
      </c>
      <c r="M54">
        <f t="shared" si="0"/>
        <v>1</v>
      </c>
    </row>
    <row r="55" spans="11:13" x14ac:dyDescent="0.2">
      <c r="K55" t="s">
        <v>158</v>
      </c>
      <c r="L55">
        <v>1E-4</v>
      </c>
      <c r="M55">
        <f t="shared" si="0"/>
        <v>1</v>
      </c>
    </row>
    <row r="56" spans="11:13" x14ac:dyDescent="0.2">
      <c r="K56" t="s">
        <v>158</v>
      </c>
      <c r="L56">
        <v>1E-4</v>
      </c>
      <c r="M56">
        <f t="shared" si="0"/>
        <v>1</v>
      </c>
    </row>
    <row r="57" spans="11:13" x14ac:dyDescent="0.2">
      <c r="K57" t="s">
        <v>158</v>
      </c>
      <c r="L57">
        <v>2.0000000000000001E-4</v>
      </c>
      <c r="M57">
        <f t="shared" si="0"/>
        <v>1</v>
      </c>
    </row>
  </sheetData>
  <sortState ref="O2:P9">
    <sortCondition ref="O2:O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6"/>
  <sheetViews>
    <sheetView topLeftCell="AL17" workbookViewId="0">
      <selection activeCell="AK19" sqref="AK19"/>
    </sheetView>
  </sheetViews>
  <sheetFormatPr baseColWidth="10" defaultRowHeight="15" x14ac:dyDescent="0.2"/>
  <sheetData>
    <row r="1" spans="1:42" x14ac:dyDescent="0.2">
      <c r="B1" t="s">
        <v>166</v>
      </c>
      <c r="C1" t="s">
        <v>178</v>
      </c>
      <c r="D1" t="s">
        <v>180</v>
      </c>
      <c r="E1" t="s">
        <v>181</v>
      </c>
      <c r="F1" t="s">
        <v>183</v>
      </c>
      <c r="G1" t="s">
        <v>182</v>
      </c>
      <c r="H1" t="s">
        <v>184</v>
      </c>
      <c r="K1" t="s">
        <v>166</v>
      </c>
      <c r="L1" t="s">
        <v>177</v>
      </c>
      <c r="M1" t="s">
        <v>180</v>
      </c>
      <c r="N1" t="s">
        <v>181</v>
      </c>
      <c r="O1" t="s">
        <v>183</v>
      </c>
      <c r="P1" t="s">
        <v>182</v>
      </c>
      <c r="Q1" t="s">
        <v>184</v>
      </c>
      <c r="S1" t="s">
        <v>166</v>
      </c>
      <c r="T1" t="s">
        <v>177</v>
      </c>
      <c r="U1" t="s">
        <v>178</v>
      </c>
      <c r="W1" t="s">
        <v>166</v>
      </c>
      <c r="X1" t="s">
        <v>189</v>
      </c>
      <c r="Y1" t="s">
        <v>178</v>
      </c>
      <c r="AF1" t="s">
        <v>166</v>
      </c>
      <c r="AG1" t="s">
        <v>271</v>
      </c>
      <c r="AH1" t="s">
        <v>178</v>
      </c>
      <c r="AI1" t="s">
        <v>299</v>
      </c>
      <c r="AJ1" t="s">
        <v>272</v>
      </c>
      <c r="AK1" t="s">
        <v>298</v>
      </c>
      <c r="AL1" t="s">
        <v>273</v>
      </c>
      <c r="AM1" t="s">
        <v>177</v>
      </c>
      <c r="AN1" t="s">
        <v>300</v>
      </c>
      <c r="AO1" t="s">
        <v>302</v>
      </c>
      <c r="AP1" t="s">
        <v>301</v>
      </c>
    </row>
    <row r="2" spans="1:42" x14ac:dyDescent="0.2">
      <c r="B2" t="s">
        <v>153</v>
      </c>
      <c r="C2">
        <v>-0.64700000000000002</v>
      </c>
      <c r="D2">
        <f>C2-G2*F2</f>
        <v>-0.92976400191999464</v>
      </c>
      <c r="E2">
        <f>C2+G2*F2</f>
        <v>-0.36423599808000534</v>
      </c>
      <c r="F2">
        <v>0.11</v>
      </c>
      <c r="G2">
        <f>TINV(0.05,H2-1)</f>
        <v>2.570581835636315</v>
      </c>
      <c r="H2">
        <v>6</v>
      </c>
      <c r="K2" t="s">
        <v>153</v>
      </c>
      <c r="L2">
        <v>0.17199999999999999</v>
      </c>
      <c r="M2">
        <f>L2-P2*O2</f>
        <v>-0.15446389312581205</v>
      </c>
      <c r="N2">
        <f>L2+P2*O2</f>
        <v>0.49846389312581202</v>
      </c>
      <c r="O2">
        <v>0.127</v>
      </c>
      <c r="P2">
        <f>TINV(0.05,Q2-1)</f>
        <v>2.570581835636315</v>
      </c>
      <c r="Q2">
        <v>6</v>
      </c>
      <c r="S2" t="s">
        <v>153</v>
      </c>
      <c r="T2">
        <v>0.17199999999999999</v>
      </c>
      <c r="U2">
        <v>-0.64700000000000002</v>
      </c>
      <c r="W2" t="s">
        <v>153</v>
      </c>
      <c r="X2">
        <v>0</v>
      </c>
      <c r="Y2">
        <v>-0.64700000000000002</v>
      </c>
      <c r="AF2" t="s">
        <v>153</v>
      </c>
      <c r="AG2">
        <v>0.61799999999999999</v>
      </c>
      <c r="AH2">
        <v>-0.64700000000000002</v>
      </c>
      <c r="AI2">
        <f>-(1-AG2)/AG2</f>
        <v>-0.6181229773462783</v>
      </c>
      <c r="AJ2">
        <f>ABS(AH2-AI2)</f>
        <v>2.8877022653721718E-2</v>
      </c>
      <c r="AK2">
        <f>1-ABS((AI2-AH2)/AI2)</f>
        <v>0.95328272251308899</v>
      </c>
      <c r="AL2">
        <f>IF(0.05*ABS(AI2)&lt;AJ2,0,1)</f>
        <v>1</v>
      </c>
      <c r="AM2">
        <v>0.17199999999999999</v>
      </c>
    </row>
    <row r="3" spans="1:42" x14ac:dyDescent="0.2">
      <c r="B3" t="s">
        <v>154</v>
      </c>
      <c r="C3">
        <v>-0.89500000000000002</v>
      </c>
      <c r="D3">
        <f t="shared" ref="D3:D9" si="0">C3-G3*F3</f>
        <v>-1.0235290917818158</v>
      </c>
      <c r="E3">
        <f t="shared" ref="E3:E9" si="1">C3+G3*F3</f>
        <v>-0.7664709082181842</v>
      </c>
      <c r="F3">
        <v>0.05</v>
      </c>
      <c r="G3">
        <f t="shared" ref="G3:G9" si="2">TINV(0.05,H3-1)</f>
        <v>2.570581835636315</v>
      </c>
      <c r="H3">
        <v>6</v>
      </c>
      <c r="K3" t="s">
        <v>154</v>
      </c>
      <c r="L3">
        <v>0.20699999999999999</v>
      </c>
      <c r="M3">
        <f t="shared" ref="M3:M9" si="3">L3-P3*O3</f>
        <v>0.13759429043781948</v>
      </c>
      <c r="N3">
        <f t="shared" ref="N3:N9" si="4">L3+P3*O3</f>
        <v>0.27640570956218047</v>
      </c>
      <c r="O3">
        <v>2.7E-2</v>
      </c>
      <c r="P3">
        <f t="shared" ref="P3:P9" si="5">TINV(0.05,Q3-1)</f>
        <v>2.570581835636315</v>
      </c>
      <c r="Q3">
        <v>6</v>
      </c>
      <c r="S3" t="s">
        <v>154</v>
      </c>
      <c r="T3">
        <v>0.20699999999999999</v>
      </c>
      <c r="U3">
        <v>-0.89500000000000002</v>
      </c>
      <c r="W3" t="s">
        <v>154</v>
      </c>
      <c r="X3">
        <v>0</v>
      </c>
      <c r="Y3">
        <v>-0.89500000000000002</v>
      </c>
      <c r="AF3" t="s">
        <v>154</v>
      </c>
      <c r="AG3">
        <v>0.52700000000000002</v>
      </c>
      <c r="AH3">
        <v>-0.89500000000000002</v>
      </c>
      <c r="AI3">
        <f t="shared" ref="AI3:AI9" si="6">-(1-AG3)/AG3</f>
        <v>-0.89753320683111948</v>
      </c>
      <c r="AJ3">
        <f t="shared" ref="AJ3:AJ9" si="7">ABS(AH3-AI3)</f>
        <v>2.5332068311194611E-3</v>
      </c>
      <c r="AK3">
        <f t="shared" ref="AK3:AK9" si="8">1-ABS((AI3-AH3)/AI3)</f>
        <v>0.99717758985200855</v>
      </c>
      <c r="AL3">
        <f t="shared" ref="AL3:AL9" si="9">IF(0.05*ABS(AI3)&lt;AJ3,0,1)</f>
        <v>1</v>
      </c>
      <c r="AM3">
        <v>0.20699999999999999</v>
      </c>
    </row>
    <row r="4" spans="1:42" x14ac:dyDescent="0.2">
      <c r="B4" t="s">
        <v>155</v>
      </c>
      <c r="C4">
        <v>-1</v>
      </c>
      <c r="D4">
        <f t="shared" si="0"/>
        <v>-1</v>
      </c>
      <c r="E4">
        <f t="shared" si="1"/>
        <v>-1</v>
      </c>
      <c r="F4">
        <v>0</v>
      </c>
      <c r="G4">
        <f t="shared" si="2"/>
        <v>2.570581835636315</v>
      </c>
      <c r="H4">
        <v>6</v>
      </c>
      <c r="K4" t="s">
        <v>155</v>
      </c>
      <c r="L4">
        <v>-1</v>
      </c>
      <c r="M4">
        <f t="shared" si="3"/>
        <v>-1</v>
      </c>
      <c r="N4">
        <f t="shared" si="4"/>
        <v>-1</v>
      </c>
      <c r="O4">
        <v>0</v>
      </c>
      <c r="P4">
        <f t="shared" si="5"/>
        <v>2.570581835636315</v>
      </c>
      <c r="Q4">
        <v>6</v>
      </c>
      <c r="S4" t="s">
        <v>155</v>
      </c>
      <c r="T4">
        <v>-1</v>
      </c>
      <c r="U4">
        <v>-1</v>
      </c>
      <c r="W4" t="s">
        <v>155</v>
      </c>
      <c r="X4">
        <v>1</v>
      </c>
      <c r="Y4">
        <v>-1</v>
      </c>
      <c r="AF4" t="s">
        <v>155</v>
      </c>
      <c r="AG4">
        <v>0.5</v>
      </c>
      <c r="AH4">
        <v>-1</v>
      </c>
      <c r="AI4">
        <f t="shared" si="6"/>
        <v>-1</v>
      </c>
      <c r="AJ4">
        <f t="shared" si="7"/>
        <v>0</v>
      </c>
      <c r="AK4">
        <f t="shared" si="8"/>
        <v>1</v>
      </c>
      <c r="AL4">
        <f t="shared" si="9"/>
        <v>1</v>
      </c>
      <c r="AM4">
        <v>-1</v>
      </c>
    </row>
    <row r="5" spans="1:42" x14ac:dyDescent="0.2">
      <c r="B5" t="s">
        <v>156</v>
      </c>
      <c r="C5">
        <v>-0.57899999999999996</v>
      </c>
      <c r="D5">
        <f t="shared" si="0"/>
        <v>-0.74608781931636048</v>
      </c>
      <c r="E5">
        <f t="shared" si="1"/>
        <v>-0.41191218068363944</v>
      </c>
      <c r="F5">
        <v>6.5000000000000002E-2</v>
      </c>
      <c r="G5">
        <f t="shared" si="2"/>
        <v>2.570581835636315</v>
      </c>
      <c r="H5">
        <v>6</v>
      </c>
      <c r="K5" t="s">
        <v>156</v>
      </c>
      <c r="L5">
        <v>0.20599999999999999</v>
      </c>
      <c r="M5">
        <f t="shared" si="3"/>
        <v>4.405334435491215E-2</v>
      </c>
      <c r="N5">
        <f t="shared" si="4"/>
        <v>0.36794665564508783</v>
      </c>
      <c r="O5">
        <v>6.3E-2</v>
      </c>
      <c r="P5">
        <f t="shared" si="5"/>
        <v>2.570581835636315</v>
      </c>
      <c r="Q5">
        <v>6</v>
      </c>
      <c r="S5" t="s">
        <v>156</v>
      </c>
      <c r="T5">
        <v>0.20599999999999999</v>
      </c>
      <c r="U5">
        <v>-0.57899999999999996</v>
      </c>
      <c r="W5" t="s">
        <v>156</v>
      </c>
      <c r="X5">
        <v>1</v>
      </c>
      <c r="Y5">
        <v>-0.57899999999999996</v>
      </c>
      <c r="AF5" t="s">
        <v>156</v>
      </c>
      <c r="AG5">
        <v>0.63800000000000001</v>
      </c>
      <c r="AH5">
        <v>-0.57899999999999996</v>
      </c>
      <c r="AI5">
        <f t="shared" si="6"/>
        <v>-0.56739811912225702</v>
      </c>
      <c r="AJ5">
        <f t="shared" si="7"/>
        <v>1.1601880877742943E-2</v>
      </c>
      <c r="AK5">
        <f t="shared" si="8"/>
        <v>0.97955248618784529</v>
      </c>
      <c r="AL5">
        <f t="shared" si="9"/>
        <v>1</v>
      </c>
      <c r="AM5">
        <v>0.20599999999999999</v>
      </c>
    </row>
    <row r="6" spans="1:42" x14ac:dyDescent="0.2">
      <c r="B6" t="s">
        <v>157</v>
      </c>
      <c r="C6">
        <v>-0.47099999999999997</v>
      </c>
      <c r="D6">
        <f t="shared" si="0"/>
        <v>-0.7254876017279952</v>
      </c>
      <c r="E6">
        <f t="shared" si="1"/>
        <v>-0.21651239827200475</v>
      </c>
      <c r="F6">
        <v>9.9000000000000005E-2</v>
      </c>
      <c r="G6">
        <f t="shared" si="2"/>
        <v>2.570581835636315</v>
      </c>
      <c r="H6">
        <v>6</v>
      </c>
      <c r="K6" t="s">
        <v>157</v>
      </c>
      <c r="L6">
        <v>0.128</v>
      </c>
      <c r="M6">
        <f t="shared" si="3"/>
        <v>1.4894399232002142E-2</v>
      </c>
      <c r="N6">
        <f t="shared" si="4"/>
        <v>0.24110560076799786</v>
      </c>
      <c r="O6">
        <v>4.3999999999999997E-2</v>
      </c>
      <c r="P6">
        <f t="shared" si="5"/>
        <v>2.570581835636315</v>
      </c>
      <c r="Q6">
        <v>6</v>
      </c>
      <c r="S6" t="s">
        <v>157</v>
      </c>
      <c r="T6">
        <v>0.128</v>
      </c>
      <c r="U6">
        <v>-0.47099999999999997</v>
      </c>
      <c r="W6" t="s">
        <v>157</v>
      </c>
      <c r="X6">
        <v>3</v>
      </c>
      <c r="Y6">
        <v>-0.47099999999999997</v>
      </c>
      <c r="AF6" t="s">
        <v>157</v>
      </c>
      <c r="AG6">
        <v>0.69</v>
      </c>
      <c r="AH6">
        <v>-0.47099999999999997</v>
      </c>
      <c r="AI6">
        <f t="shared" si="6"/>
        <v>-0.44927536231884069</v>
      </c>
      <c r="AJ6">
        <f t="shared" si="7"/>
        <v>2.1724637681159287E-2</v>
      </c>
      <c r="AK6">
        <f t="shared" si="8"/>
        <v>0.95164516129032284</v>
      </c>
      <c r="AL6">
        <f t="shared" si="9"/>
        <v>1</v>
      </c>
      <c r="AM6">
        <v>0.128</v>
      </c>
    </row>
    <row r="7" spans="1:42" x14ac:dyDescent="0.2">
      <c r="B7" t="s">
        <v>65</v>
      </c>
      <c r="C7">
        <v>-0.53900000000000003</v>
      </c>
      <c r="D7">
        <f t="shared" si="0"/>
        <v>-0.68809374646690635</v>
      </c>
      <c r="E7">
        <f t="shared" si="1"/>
        <v>-0.38990625353309372</v>
      </c>
      <c r="F7">
        <v>5.8000000000000003E-2</v>
      </c>
      <c r="G7">
        <f t="shared" si="2"/>
        <v>2.570581835636315</v>
      </c>
      <c r="H7">
        <v>6</v>
      </c>
      <c r="K7" t="s">
        <v>65</v>
      </c>
      <c r="L7">
        <v>5.6000000000000001E-2</v>
      </c>
      <c r="M7">
        <f t="shared" si="3"/>
        <v>-5.4535018932361533E-2</v>
      </c>
      <c r="N7">
        <f t="shared" si="4"/>
        <v>0.16653501893236153</v>
      </c>
      <c r="O7">
        <v>4.2999999999999997E-2</v>
      </c>
      <c r="P7">
        <f t="shared" si="5"/>
        <v>2.570581835636315</v>
      </c>
      <c r="Q7">
        <v>6</v>
      </c>
      <c r="S7" t="s">
        <v>65</v>
      </c>
      <c r="T7">
        <v>5.6000000000000001E-2</v>
      </c>
      <c r="U7">
        <v>-0.53900000000000003</v>
      </c>
      <c r="W7" t="s">
        <v>65</v>
      </c>
      <c r="X7">
        <v>1</v>
      </c>
      <c r="Y7">
        <v>-0.53900000000000003</v>
      </c>
      <c r="AF7" t="s">
        <v>65</v>
      </c>
      <c r="AG7">
        <v>0.61899999999999999</v>
      </c>
      <c r="AH7">
        <v>-0.53900000000000003</v>
      </c>
      <c r="AI7">
        <f t="shared" si="6"/>
        <v>-0.61550888529886916</v>
      </c>
      <c r="AJ7">
        <f t="shared" si="7"/>
        <v>7.6508885298869123E-2</v>
      </c>
      <c r="AK7">
        <f t="shared" si="8"/>
        <v>0.87569816272965884</v>
      </c>
      <c r="AL7">
        <f t="shared" si="9"/>
        <v>0</v>
      </c>
      <c r="AM7">
        <v>5.6000000000000001E-2</v>
      </c>
    </row>
    <row r="8" spans="1:42" x14ac:dyDescent="0.2">
      <c r="B8" t="s">
        <v>66</v>
      </c>
      <c r="C8">
        <v>-0.626</v>
      </c>
      <c r="D8">
        <f t="shared" si="0"/>
        <v>-0.92418749293381253</v>
      </c>
      <c r="E8">
        <f t="shared" si="1"/>
        <v>-0.32781250706618742</v>
      </c>
      <c r="F8">
        <v>0.11600000000000001</v>
      </c>
      <c r="G8">
        <f t="shared" si="2"/>
        <v>2.570581835636315</v>
      </c>
      <c r="H8">
        <v>6</v>
      </c>
      <c r="K8" t="s">
        <v>66</v>
      </c>
      <c r="L8">
        <v>0.20899999999999999</v>
      </c>
      <c r="M8">
        <f t="shared" si="3"/>
        <v>-4.5487601727995236E-2</v>
      </c>
      <c r="N8">
        <f t="shared" si="4"/>
        <v>0.46348760172799519</v>
      </c>
      <c r="O8">
        <v>9.9000000000000005E-2</v>
      </c>
      <c r="P8">
        <f t="shared" si="5"/>
        <v>2.570581835636315</v>
      </c>
      <c r="Q8">
        <v>6</v>
      </c>
      <c r="S8" t="s">
        <v>66</v>
      </c>
      <c r="T8">
        <v>0.20899999999999999</v>
      </c>
      <c r="U8">
        <v>-0.626</v>
      </c>
      <c r="W8" t="s">
        <v>66</v>
      </c>
      <c r="X8">
        <v>0</v>
      </c>
      <c r="Y8">
        <v>-0.626</v>
      </c>
      <c r="AF8" t="s">
        <v>66</v>
      </c>
      <c r="AG8">
        <v>0.61199999999999999</v>
      </c>
      <c r="AH8">
        <v>-0.626</v>
      </c>
      <c r="AI8">
        <f t="shared" si="6"/>
        <v>-0.63398692810457524</v>
      </c>
      <c r="AJ8">
        <f t="shared" si="7"/>
        <v>7.9869281045752416E-3</v>
      </c>
      <c r="AK8">
        <f t="shared" si="8"/>
        <v>0.98740206185567003</v>
      </c>
      <c r="AL8">
        <f t="shared" si="9"/>
        <v>1</v>
      </c>
      <c r="AM8">
        <v>0.20899999999999999</v>
      </c>
    </row>
    <row r="9" spans="1:42" x14ac:dyDescent="0.2">
      <c r="B9" t="s">
        <v>158</v>
      </c>
      <c r="C9">
        <v>-0.23799999999999999</v>
      </c>
      <c r="D9">
        <f t="shared" si="0"/>
        <v>-0.99118047784144026</v>
      </c>
      <c r="E9">
        <f t="shared" si="1"/>
        <v>0.51518047784144028</v>
      </c>
      <c r="F9">
        <v>0.29299999999999998</v>
      </c>
      <c r="G9">
        <f t="shared" si="2"/>
        <v>2.570581835636315</v>
      </c>
      <c r="H9">
        <v>6</v>
      </c>
      <c r="K9" t="s">
        <v>158</v>
      </c>
      <c r="L9">
        <v>0.151</v>
      </c>
      <c r="M9">
        <f t="shared" si="3"/>
        <v>-3.408189216581467E-2</v>
      </c>
      <c r="N9">
        <f t="shared" si="4"/>
        <v>0.33608189216581463</v>
      </c>
      <c r="O9">
        <v>7.1999999999999995E-2</v>
      </c>
      <c r="P9">
        <f t="shared" si="5"/>
        <v>2.570581835636315</v>
      </c>
      <c r="Q9">
        <v>6</v>
      </c>
      <c r="S9" t="s">
        <v>158</v>
      </c>
      <c r="T9">
        <v>0.151</v>
      </c>
      <c r="U9">
        <v>-0.23799999999999999</v>
      </c>
      <c r="W9" t="s">
        <v>158</v>
      </c>
      <c r="X9">
        <v>0</v>
      </c>
      <c r="Y9">
        <v>-0.23799999999999999</v>
      </c>
      <c r="AF9" t="s">
        <v>158</v>
      </c>
      <c r="AG9">
        <v>0.55500000000000005</v>
      </c>
      <c r="AH9">
        <v>-0.23799999999999999</v>
      </c>
      <c r="AI9">
        <f t="shared" si="6"/>
        <v>-0.80180180180180161</v>
      </c>
      <c r="AJ9">
        <f t="shared" si="7"/>
        <v>0.56380180180180162</v>
      </c>
      <c r="AK9">
        <f t="shared" si="8"/>
        <v>0.29683146067415733</v>
      </c>
      <c r="AL9">
        <f t="shared" si="9"/>
        <v>0</v>
      </c>
      <c r="AM9">
        <v>0.151</v>
      </c>
    </row>
    <row r="10" spans="1:42" x14ac:dyDescent="0.2">
      <c r="B10" t="s">
        <v>179</v>
      </c>
      <c r="C10">
        <v>-0.61099999999999999</v>
      </c>
      <c r="D10">
        <v>-0.76</v>
      </c>
      <c r="E10">
        <v>-0.47399999999999998</v>
      </c>
      <c r="K10" t="s">
        <v>179</v>
      </c>
      <c r="L10">
        <v>0.14899999999999999</v>
      </c>
      <c r="M10">
        <v>9.9000000000000005E-2</v>
      </c>
      <c r="N10">
        <v>0.188</v>
      </c>
    </row>
    <row r="12" spans="1:42" x14ac:dyDescent="0.2">
      <c r="A12" t="s">
        <v>185</v>
      </c>
      <c r="B12" t="s">
        <v>177</v>
      </c>
      <c r="C12" t="s">
        <v>178</v>
      </c>
      <c r="D12" t="s">
        <v>186</v>
      </c>
      <c r="S12" t="s">
        <v>169</v>
      </c>
      <c r="W12" t="s">
        <v>169</v>
      </c>
    </row>
    <row r="13" spans="1:42" x14ac:dyDescent="0.2">
      <c r="A13" t="s">
        <v>183</v>
      </c>
      <c r="B13">
        <v>2.4E-2</v>
      </c>
      <c r="C13">
        <v>7.6999999999999999E-2</v>
      </c>
      <c r="D13">
        <f>C13/B13</f>
        <v>3.208333333333333</v>
      </c>
    </row>
    <row r="14" spans="1:42" x14ac:dyDescent="0.2">
      <c r="S14" t="s">
        <v>187</v>
      </c>
      <c r="W14" t="s">
        <v>190</v>
      </c>
    </row>
    <row r="15" spans="1:42" x14ac:dyDescent="0.2">
      <c r="S15" t="s">
        <v>188</v>
      </c>
      <c r="W15" t="s">
        <v>191</v>
      </c>
    </row>
    <row r="16" spans="1:42" x14ac:dyDescent="0.2">
      <c r="S16" t="s">
        <v>172</v>
      </c>
      <c r="W16" t="s">
        <v>192</v>
      </c>
    </row>
    <row r="17" spans="19:49" x14ac:dyDescent="0.2">
      <c r="S17" t="s">
        <v>173</v>
      </c>
      <c r="W17" t="s">
        <v>173</v>
      </c>
      <c r="AT17" t="s">
        <v>309</v>
      </c>
    </row>
    <row r="18" spans="19:49" x14ac:dyDescent="0.2">
      <c r="S18" t="s">
        <v>176</v>
      </c>
      <c r="W18" t="s">
        <v>174</v>
      </c>
      <c r="AF18" t="s">
        <v>166</v>
      </c>
      <c r="AG18" t="s">
        <v>271</v>
      </c>
      <c r="AH18" t="s">
        <v>178</v>
      </c>
      <c r="AI18" t="s">
        <v>299</v>
      </c>
      <c r="AJ18" t="s">
        <v>272</v>
      </c>
      <c r="AK18" t="s">
        <v>298</v>
      </c>
      <c r="AL18" t="s">
        <v>273</v>
      </c>
      <c r="AM18" t="s">
        <v>326</v>
      </c>
      <c r="AN18" t="s">
        <v>303</v>
      </c>
      <c r="AO18" t="s">
        <v>300</v>
      </c>
      <c r="AP18" t="s">
        <v>305</v>
      </c>
      <c r="AQ18" t="s">
        <v>304</v>
      </c>
      <c r="AR18" t="s">
        <v>301</v>
      </c>
      <c r="AT18" t="s">
        <v>300</v>
      </c>
      <c r="AU18" t="s">
        <v>305</v>
      </c>
      <c r="AV18" t="s">
        <v>304</v>
      </c>
      <c r="AW18" t="s">
        <v>301</v>
      </c>
    </row>
    <row r="19" spans="19:49" ht="15.75" x14ac:dyDescent="0.25">
      <c r="S19">
        <v>-0.1190476</v>
      </c>
      <c r="W19">
        <v>0.22169720000000001</v>
      </c>
      <c r="AF19" t="s">
        <v>153</v>
      </c>
      <c r="AG19">
        <v>0.61799999999999999</v>
      </c>
      <c r="AH19">
        <v>-0.64700000000000002</v>
      </c>
      <c r="AI19">
        <f>-(1-AG19)/AG19</f>
        <v>-0.6181229773462783</v>
      </c>
      <c r="AJ19">
        <f>ABS(AH19-AI19)</f>
        <v>2.8877022653721718E-2</v>
      </c>
      <c r="AK19">
        <f>1-ABS((AI19-AH19)/AI19)</f>
        <v>0.95328272251308899</v>
      </c>
      <c r="AL19">
        <f>IF(0.05*ABS(AI19)&lt;AJ19,0,1)</f>
        <v>1</v>
      </c>
      <c r="AM19">
        <v>5.1400000000000001E-2</v>
      </c>
      <c r="AN19">
        <v>1E-4</v>
      </c>
      <c r="AO19" s="1">
        <f>-(AH19+1)/(8*AN19*AH19)</f>
        <v>681.99381761978361</v>
      </c>
      <c r="AP19" s="1">
        <f>0.5*(1-SQRT(AM19/(AM19-4*AN20*AH20)))</f>
        <v>1.7322018059900968E-3</v>
      </c>
      <c r="AQ19" s="1">
        <f>AP19*AO19</f>
        <v>1.1813509225550698</v>
      </c>
      <c r="AR19" s="1">
        <f t="shared" ref="AR19:AR24" si="10">-(1+AH19)/(4*AN19*AH19)</f>
        <v>1363.9876352395672</v>
      </c>
      <c r="AS19" t="s">
        <v>306</v>
      </c>
      <c r="AT19">
        <f>MIN(AO19,AO20,AO21,AO22,AO24)</f>
        <v>146.64804469273739</v>
      </c>
      <c r="AU19">
        <f t="shared" ref="AU19:AW19" si="11">MIN(AP19,AP20,AP21,AP22,AP24)</f>
        <v>0</v>
      </c>
      <c r="AV19">
        <f t="shared" si="11"/>
        <v>0</v>
      </c>
      <c r="AW19">
        <f t="shared" si="11"/>
        <v>293.29608938547477</v>
      </c>
    </row>
    <row r="20" spans="19:49" ht="15.75" x14ac:dyDescent="0.25">
      <c r="AF20" t="s">
        <v>154</v>
      </c>
      <c r="AG20">
        <v>0.52700000000000002</v>
      </c>
      <c r="AH20">
        <v>-0.89500000000000002</v>
      </c>
      <c r="AI20">
        <f t="shared" ref="AI20" si="12">-(1-AG20)/AG20</f>
        <v>-0.89753320683111948</v>
      </c>
      <c r="AJ20">
        <f t="shared" ref="AJ20:AJ24" si="13">ABS(AH20-AI20)</f>
        <v>2.5332068311194611E-3</v>
      </c>
      <c r="AK20">
        <f t="shared" ref="AK20:AK24" si="14">1-ABS((AI20-AH20)/AI20)</f>
        <v>0.99717758985200855</v>
      </c>
      <c r="AL20">
        <f t="shared" ref="AL20:AL24" si="15">IF(0.05*ABS(AI20)&lt;AJ20,0,1)</f>
        <v>1</v>
      </c>
      <c r="AM20">
        <v>5.1400000000000001E-2</v>
      </c>
      <c r="AN20">
        <v>1E-4</v>
      </c>
      <c r="AO20" s="1">
        <f t="shared" ref="AO20:AO24" si="16">-(AH20+1)/(8*AN20*AH20)</f>
        <v>146.64804469273739</v>
      </c>
      <c r="AP20" s="1">
        <f t="shared" ref="AP20:AP24" si="17">0.5*(1-SQRT(AM20/(AM20-4*AN21*AH21)))</f>
        <v>1.1226666509877026E-3</v>
      </c>
      <c r="AQ20" s="1">
        <f t="shared" ref="AQ20:AQ24" si="18">AP20*AO20</f>
        <v>0.1646368692090904</v>
      </c>
      <c r="AR20" s="1">
        <f t="shared" si="10"/>
        <v>293.29608938547477</v>
      </c>
      <c r="AS20" t="s">
        <v>307</v>
      </c>
      <c r="AT20">
        <f>AVERAGE(AO19,AO20,AO21,AO22,AO24)</f>
        <v>777.6538866476734</v>
      </c>
      <c r="AU20">
        <f t="shared" ref="AU20:AW20" si="19">AVERAGE(AP19,AP20,AP21,AP22,AP24)</f>
        <v>9.6281003691143228E-4</v>
      </c>
      <c r="AV20">
        <f t="shared" si="19"/>
        <v>0.72883216801752382</v>
      </c>
      <c r="AW20">
        <f t="shared" si="19"/>
        <v>1555.3077732953468</v>
      </c>
    </row>
    <row r="21" spans="19:49" ht="15.75" x14ac:dyDescent="0.25">
      <c r="W21" t="s">
        <v>166</v>
      </c>
      <c r="X21" t="s">
        <v>189</v>
      </c>
      <c r="Y21" t="s">
        <v>178</v>
      </c>
      <c r="AF21" t="s">
        <v>156</v>
      </c>
      <c r="AG21">
        <v>0.63800000000000001</v>
      </c>
      <c r="AH21">
        <v>-0.57899999999999996</v>
      </c>
      <c r="AI21">
        <f>-(1-AG21)/AG21</f>
        <v>-0.56739811912225702</v>
      </c>
      <c r="AJ21">
        <f t="shared" si="13"/>
        <v>1.1601880877742943E-2</v>
      </c>
      <c r="AK21">
        <f t="shared" si="14"/>
        <v>0.97955248618784529</v>
      </c>
      <c r="AL21">
        <f t="shared" si="15"/>
        <v>1</v>
      </c>
      <c r="AM21">
        <v>5.1400000000000001E-2</v>
      </c>
      <c r="AN21">
        <v>1E-4</v>
      </c>
      <c r="AO21" s="1">
        <f t="shared" si="16"/>
        <v>908.89464594127821</v>
      </c>
      <c r="AP21" s="1">
        <f t="shared" si="17"/>
        <v>9.1383103197978377E-4</v>
      </c>
      <c r="AQ21" s="1">
        <f t="shared" si="18"/>
        <v>0.83057613226141846</v>
      </c>
      <c r="AR21" s="1">
        <f t="shared" si="10"/>
        <v>1817.7892918825564</v>
      </c>
      <c r="AS21" t="s">
        <v>308</v>
      </c>
      <c r="AT21">
        <f>MAX(AO19,AO20,AO21,AO22,AO24)</f>
        <v>1403.9278131634821</v>
      </c>
      <c r="AU21">
        <f t="shared" ref="AU21:AW21" si="20">MAX(AP19,AP20,AP21,AP22,AP24)</f>
        <v>1.7322018059900968E-3</v>
      </c>
      <c r="AV21">
        <f t="shared" si="20"/>
        <v>1.467596916062041</v>
      </c>
      <c r="AW21">
        <f t="shared" si="20"/>
        <v>2807.8556263269643</v>
      </c>
    </row>
    <row r="22" spans="19:49" ht="15.75" x14ac:dyDescent="0.25">
      <c r="W22" t="s">
        <v>153</v>
      </c>
      <c r="X22">
        <v>0</v>
      </c>
      <c r="Y22">
        <v>-0.64700000000000002</v>
      </c>
      <c r="AF22" t="s">
        <v>157</v>
      </c>
      <c r="AG22">
        <v>0.69</v>
      </c>
      <c r="AH22">
        <v>-0.47099999999999997</v>
      </c>
      <c r="AI22">
        <f>-(1-AG22)/AG22</f>
        <v>-0.44927536231884069</v>
      </c>
      <c r="AJ22">
        <f t="shared" si="13"/>
        <v>2.1724637681159287E-2</v>
      </c>
      <c r="AK22">
        <f t="shared" si="14"/>
        <v>0.95164516129032284</v>
      </c>
      <c r="AL22">
        <f t="shared" si="15"/>
        <v>1</v>
      </c>
      <c r="AM22">
        <v>5.1400000000000001E-2</v>
      </c>
      <c r="AN22">
        <v>1E-4</v>
      </c>
      <c r="AO22" s="1">
        <f t="shared" si="16"/>
        <v>1403.9278131634821</v>
      </c>
      <c r="AP22" s="1">
        <f t="shared" si="17"/>
        <v>1.0453506955995784E-3</v>
      </c>
      <c r="AQ22" s="1">
        <f t="shared" si="18"/>
        <v>1.467596916062041</v>
      </c>
      <c r="AR22" s="1">
        <f t="shared" si="10"/>
        <v>2807.8556263269643</v>
      </c>
    </row>
    <row r="23" spans="19:49" x14ac:dyDescent="0.2">
      <c r="W23" t="s">
        <v>154</v>
      </c>
      <c r="X23">
        <v>0</v>
      </c>
      <c r="Y23">
        <v>-0.89500000000000002</v>
      </c>
      <c r="AF23" t="s">
        <v>65</v>
      </c>
      <c r="AG23">
        <v>0.61899999999999999</v>
      </c>
      <c r="AH23">
        <v>-0.53900000000000003</v>
      </c>
      <c r="AI23">
        <f>-(1-AG23)/AG23</f>
        <v>-0.61550888529886916</v>
      </c>
      <c r="AJ23">
        <f t="shared" si="13"/>
        <v>7.6508885298869123E-2</v>
      </c>
      <c r="AK23">
        <f t="shared" si="14"/>
        <v>0.87569816272965884</v>
      </c>
      <c r="AL23">
        <f t="shared" si="15"/>
        <v>0</v>
      </c>
      <c r="AM23">
        <v>5.1400000000000001E-2</v>
      </c>
      <c r="AN23">
        <v>1E-4</v>
      </c>
      <c r="AO23">
        <f t="shared" si="16"/>
        <v>1069.1094619666046</v>
      </c>
      <c r="AP23">
        <f t="shared" si="17"/>
        <v>1.2134669881371796E-3</v>
      </c>
      <c r="AQ23">
        <f t="shared" si="18"/>
        <v>1.2973290388015761</v>
      </c>
      <c r="AR23">
        <f t="shared" si="10"/>
        <v>2138.2189239332092</v>
      </c>
    </row>
    <row r="24" spans="19:49" ht="15.75" x14ac:dyDescent="0.25">
      <c r="W24" t="s">
        <v>156</v>
      </c>
      <c r="X24">
        <v>1</v>
      </c>
      <c r="Y24">
        <v>-0.57899999999999996</v>
      </c>
      <c r="AF24" t="s">
        <v>66</v>
      </c>
      <c r="AG24">
        <v>0.61199999999999999</v>
      </c>
      <c r="AH24">
        <v>-0.626</v>
      </c>
      <c r="AI24">
        <f>-(1-AG24)/AG24</f>
        <v>-0.63398692810457524</v>
      </c>
      <c r="AJ24">
        <f t="shared" si="13"/>
        <v>7.9869281045752416E-3</v>
      </c>
      <c r="AK24">
        <f t="shared" si="14"/>
        <v>0.98740206185567003</v>
      </c>
      <c r="AL24">
        <f t="shared" si="15"/>
        <v>1</v>
      </c>
      <c r="AM24">
        <v>5.1400000000000001E-2</v>
      </c>
      <c r="AN24">
        <v>1E-4</v>
      </c>
      <c r="AO24" s="1">
        <f t="shared" si="16"/>
        <v>746.80511182108626</v>
      </c>
      <c r="AP24" s="1">
        <f t="shared" si="17"/>
        <v>0</v>
      </c>
      <c r="AQ24" s="1">
        <f t="shared" si="18"/>
        <v>0</v>
      </c>
      <c r="AR24" s="1">
        <f t="shared" si="10"/>
        <v>1493.6102236421725</v>
      </c>
    </row>
    <row r="25" spans="19:49" x14ac:dyDescent="0.2">
      <c r="W25" t="s">
        <v>157</v>
      </c>
      <c r="X25">
        <v>3</v>
      </c>
      <c r="Y25">
        <v>-0.47099999999999997</v>
      </c>
    </row>
    <row r="26" spans="19:49" x14ac:dyDescent="0.2">
      <c r="W26" t="s">
        <v>65</v>
      </c>
      <c r="X26">
        <v>1</v>
      </c>
      <c r="Y26">
        <v>-0.53900000000000003</v>
      </c>
      <c r="AF26" t="s">
        <v>166</v>
      </c>
      <c r="AG26" t="s">
        <v>274</v>
      </c>
      <c r="AH26" t="s">
        <v>279</v>
      </c>
      <c r="AI26" t="s">
        <v>275</v>
      </c>
      <c r="AJ26" t="s">
        <v>189</v>
      </c>
      <c r="AK26" t="s">
        <v>276</v>
      </c>
      <c r="AL26" t="s">
        <v>277</v>
      </c>
      <c r="AM26" t="s">
        <v>278</v>
      </c>
    </row>
    <row r="27" spans="19:49" x14ac:dyDescent="0.2">
      <c r="W27" t="s">
        <v>66</v>
      </c>
      <c r="X27">
        <v>0</v>
      </c>
      <c r="Y27">
        <v>-0.626</v>
      </c>
      <c r="AF27" t="s">
        <v>153</v>
      </c>
      <c r="AG27">
        <v>5</v>
      </c>
      <c r="AH27">
        <f>AG27+1</f>
        <v>6</v>
      </c>
      <c r="AI27">
        <v>0</v>
      </c>
      <c r="AJ27">
        <v>0</v>
      </c>
      <c r="AK27">
        <v>90</v>
      </c>
      <c r="AL27">
        <f t="shared" ref="AL27:AL32" si="21">AK27/AG27</f>
        <v>18</v>
      </c>
      <c r="AM27">
        <f>AI27+AJ27</f>
        <v>0</v>
      </c>
    </row>
    <row r="28" spans="19:49" x14ac:dyDescent="0.2">
      <c r="AF28" t="s">
        <v>154</v>
      </c>
      <c r="AG28">
        <v>7</v>
      </c>
      <c r="AH28">
        <f>AG28</f>
        <v>7</v>
      </c>
      <c r="AI28">
        <v>0</v>
      </c>
      <c r="AJ28">
        <v>0</v>
      </c>
      <c r="AK28">
        <v>90</v>
      </c>
      <c r="AL28">
        <f t="shared" si="21"/>
        <v>12.857142857142858</v>
      </c>
      <c r="AM28">
        <f t="shared" ref="AM28:AM32" si="22">AI28+AJ28</f>
        <v>0</v>
      </c>
    </row>
    <row r="29" spans="19:49" x14ac:dyDescent="0.2">
      <c r="W29" t="s">
        <v>169</v>
      </c>
      <c r="AF29" t="s">
        <v>156</v>
      </c>
      <c r="AG29">
        <v>8</v>
      </c>
      <c r="AH29">
        <f t="shared" ref="AH29:AH32" si="23">AG29+1</f>
        <v>9</v>
      </c>
      <c r="AI29">
        <v>1</v>
      </c>
      <c r="AJ29">
        <v>1</v>
      </c>
      <c r="AK29">
        <v>90</v>
      </c>
      <c r="AL29">
        <f t="shared" si="21"/>
        <v>11.25</v>
      </c>
      <c r="AM29">
        <f t="shared" si="22"/>
        <v>2</v>
      </c>
    </row>
    <row r="30" spans="19:49" x14ac:dyDescent="0.2">
      <c r="AF30" t="s">
        <v>157</v>
      </c>
      <c r="AG30">
        <v>12</v>
      </c>
      <c r="AH30">
        <f t="shared" si="23"/>
        <v>13</v>
      </c>
      <c r="AI30">
        <v>4</v>
      </c>
      <c r="AJ30">
        <v>3</v>
      </c>
      <c r="AK30">
        <v>90</v>
      </c>
      <c r="AL30">
        <f t="shared" si="21"/>
        <v>7.5</v>
      </c>
      <c r="AM30">
        <f t="shared" si="22"/>
        <v>7</v>
      </c>
    </row>
    <row r="31" spans="19:49" x14ac:dyDescent="0.2">
      <c r="W31" t="s">
        <v>190</v>
      </c>
      <c r="AF31" t="s">
        <v>65</v>
      </c>
      <c r="AG31">
        <v>9</v>
      </c>
      <c r="AH31">
        <f t="shared" si="23"/>
        <v>10</v>
      </c>
      <c r="AI31">
        <v>5</v>
      </c>
      <c r="AJ31">
        <v>1</v>
      </c>
      <c r="AK31">
        <v>90</v>
      </c>
      <c r="AL31">
        <f t="shared" si="21"/>
        <v>10</v>
      </c>
      <c r="AM31">
        <f t="shared" si="22"/>
        <v>6</v>
      </c>
    </row>
    <row r="32" spans="19:49" x14ac:dyDescent="0.2">
      <c r="W32" t="s">
        <v>193</v>
      </c>
      <c r="AF32" t="s">
        <v>66</v>
      </c>
      <c r="AG32">
        <v>6</v>
      </c>
      <c r="AH32">
        <f t="shared" si="23"/>
        <v>7</v>
      </c>
      <c r="AI32">
        <v>0</v>
      </c>
      <c r="AJ32">
        <v>0</v>
      </c>
      <c r="AK32">
        <v>90</v>
      </c>
      <c r="AL32">
        <f t="shared" si="21"/>
        <v>15</v>
      </c>
      <c r="AM32">
        <f t="shared" si="22"/>
        <v>0</v>
      </c>
    </row>
    <row r="33" spans="23:23" x14ac:dyDescent="0.2">
      <c r="W33" t="s">
        <v>192</v>
      </c>
    </row>
    <row r="34" spans="23:23" x14ac:dyDescent="0.2">
      <c r="W34" t="s">
        <v>173</v>
      </c>
    </row>
    <row r="35" spans="23:23" x14ac:dyDescent="0.2">
      <c r="W35" t="s">
        <v>174</v>
      </c>
    </row>
    <row r="36" spans="23:23" x14ac:dyDescent="0.2">
      <c r="W36">
        <v>0.92582010000000003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74"/>
  <sheetViews>
    <sheetView topLeftCell="A75" workbookViewId="0">
      <selection activeCell="P104" sqref="P104:Q121"/>
    </sheetView>
  </sheetViews>
  <sheetFormatPr baseColWidth="10" defaultRowHeight="15" x14ac:dyDescent="0.2"/>
  <sheetData>
    <row r="1" spans="1:6" x14ac:dyDescent="0.2">
      <c r="A1" t="s">
        <v>153</v>
      </c>
      <c r="F1" t="s">
        <v>169</v>
      </c>
    </row>
    <row r="2" spans="1:6" x14ac:dyDescent="0.2">
      <c r="A2" t="s">
        <v>111</v>
      </c>
      <c r="B2" t="s">
        <v>112</v>
      </c>
      <c r="C2" t="s">
        <v>113</v>
      </c>
      <c r="D2" t="s">
        <v>114</v>
      </c>
    </row>
    <row r="3" spans="1:6" x14ac:dyDescent="0.2">
      <c r="A3">
        <v>162</v>
      </c>
      <c r="B3">
        <v>-0.51200000000000001</v>
      </c>
      <c r="C3">
        <v>0.13600000000000001</v>
      </c>
      <c r="D3">
        <v>-0.75</v>
      </c>
      <c r="F3" t="s">
        <v>194</v>
      </c>
    </row>
    <row r="4" spans="1:6" x14ac:dyDescent="0.2">
      <c r="A4">
        <v>164</v>
      </c>
      <c r="B4">
        <v>-0.115</v>
      </c>
      <c r="C4">
        <v>0.247</v>
      </c>
      <c r="D4">
        <v>-0.48</v>
      </c>
      <c r="F4" t="s">
        <v>195</v>
      </c>
    </row>
    <row r="5" spans="1:6" x14ac:dyDescent="0.2">
      <c r="A5">
        <v>192</v>
      </c>
      <c r="B5">
        <v>-1E-3</v>
      </c>
      <c r="C5">
        <v>-5.0000000000000001E-3</v>
      </c>
      <c r="D5">
        <v>4.0000000000000001E-3</v>
      </c>
      <c r="F5" t="s">
        <v>196</v>
      </c>
    </row>
    <row r="6" spans="1:6" x14ac:dyDescent="0.2">
      <c r="A6">
        <v>194</v>
      </c>
      <c r="B6">
        <v>-0.501</v>
      </c>
      <c r="C6">
        <v>0.129</v>
      </c>
      <c r="D6">
        <v>-0.72299999999999998</v>
      </c>
      <c r="F6" t="s">
        <v>173</v>
      </c>
    </row>
    <row r="7" spans="1:6" x14ac:dyDescent="0.2">
      <c r="A7">
        <v>200</v>
      </c>
      <c r="B7">
        <v>-0.115</v>
      </c>
      <c r="C7">
        <v>0.247</v>
      </c>
      <c r="D7">
        <v>-0.48</v>
      </c>
      <c r="F7" t="s">
        <v>174</v>
      </c>
    </row>
    <row r="8" spans="1:6" x14ac:dyDescent="0.2">
      <c r="A8" t="s">
        <v>120</v>
      </c>
      <c r="B8">
        <v>-0.36399999999999999</v>
      </c>
      <c r="C8">
        <v>0.17199999999999999</v>
      </c>
      <c r="D8">
        <v>-0.64700000000000002</v>
      </c>
      <c r="F8">
        <v>0.35909239999999998</v>
      </c>
    </row>
    <row r="10" spans="1:6" x14ac:dyDescent="0.2">
      <c r="A10" t="s">
        <v>154</v>
      </c>
      <c r="F10" t="s">
        <v>169</v>
      </c>
    </row>
    <row r="11" spans="1:6" x14ac:dyDescent="0.2">
      <c r="A11" t="s">
        <v>111</v>
      </c>
      <c r="B11" t="s">
        <v>112</v>
      </c>
      <c r="C11" t="s">
        <v>113</v>
      </c>
      <c r="D11" t="s">
        <v>114</v>
      </c>
    </row>
    <row r="12" spans="1:6" x14ac:dyDescent="0.2">
      <c r="A12">
        <v>170</v>
      </c>
      <c r="B12">
        <v>-0.27500000000000002</v>
      </c>
      <c r="C12">
        <v>0.32200000000000001</v>
      </c>
      <c r="D12">
        <v>-0.88</v>
      </c>
      <c r="F12" t="s">
        <v>194</v>
      </c>
    </row>
    <row r="13" spans="1:6" x14ac:dyDescent="0.2">
      <c r="A13">
        <v>172</v>
      </c>
      <c r="B13">
        <v>-0.20599999999999999</v>
      </c>
      <c r="C13">
        <v>0.38200000000000001</v>
      </c>
      <c r="D13">
        <v>-0.95199999999999996</v>
      </c>
      <c r="F13" t="s">
        <v>197</v>
      </c>
    </row>
    <row r="14" spans="1:6" x14ac:dyDescent="0.2">
      <c r="A14">
        <v>174</v>
      </c>
      <c r="B14">
        <v>1E-3</v>
      </c>
      <c r="C14">
        <v>3.0000000000000001E-3</v>
      </c>
      <c r="D14">
        <v>-3.0000000000000001E-3</v>
      </c>
      <c r="F14" t="s">
        <v>196</v>
      </c>
    </row>
    <row r="15" spans="1:6" x14ac:dyDescent="0.2">
      <c r="A15">
        <v>176</v>
      </c>
      <c r="B15">
        <v>-1E-3</v>
      </c>
      <c r="C15">
        <v>-5.0000000000000001E-3</v>
      </c>
      <c r="D15">
        <v>4.0000000000000001E-3</v>
      </c>
      <c r="F15" t="s">
        <v>173</v>
      </c>
    </row>
    <row r="16" spans="1:6" x14ac:dyDescent="0.2">
      <c r="A16">
        <v>210</v>
      </c>
      <c r="B16">
        <v>-1E-3</v>
      </c>
      <c r="C16">
        <v>-5.0000000000000001E-3</v>
      </c>
      <c r="D16">
        <v>4.0000000000000001E-3</v>
      </c>
      <c r="F16" t="s">
        <v>174</v>
      </c>
    </row>
    <row r="17" spans="1:17" x14ac:dyDescent="0.2">
      <c r="A17">
        <v>226</v>
      </c>
      <c r="B17">
        <v>-0.95599999999999996</v>
      </c>
      <c r="C17">
        <v>0</v>
      </c>
      <c r="D17">
        <v>-0.95499999999999996</v>
      </c>
      <c r="F17">
        <v>0.1982062</v>
      </c>
    </row>
    <row r="18" spans="1:17" x14ac:dyDescent="0.2">
      <c r="A18">
        <v>266</v>
      </c>
      <c r="B18">
        <v>0</v>
      </c>
      <c r="C18">
        <v>0</v>
      </c>
      <c r="D18">
        <v>0</v>
      </c>
    </row>
    <row r="19" spans="1:17" x14ac:dyDescent="0.2">
      <c r="A19" t="s">
        <v>120</v>
      </c>
      <c r="B19">
        <v>-0.502</v>
      </c>
      <c r="C19">
        <v>0.20699999999999999</v>
      </c>
      <c r="D19">
        <v>-0.89500000000000002</v>
      </c>
    </row>
    <row r="21" spans="1:17" x14ac:dyDescent="0.2">
      <c r="A21" t="s">
        <v>155</v>
      </c>
    </row>
    <row r="22" spans="1:17" x14ac:dyDescent="0.2">
      <c r="A22" t="s">
        <v>111</v>
      </c>
      <c r="B22" t="s">
        <v>112</v>
      </c>
      <c r="C22" t="s">
        <v>113</v>
      </c>
      <c r="D22" t="s">
        <v>114</v>
      </c>
    </row>
    <row r="23" spans="1:17" x14ac:dyDescent="0.2">
      <c r="A23">
        <v>182</v>
      </c>
      <c r="B23" t="s">
        <v>121</v>
      </c>
      <c r="C23" t="s">
        <v>121</v>
      </c>
      <c r="D23" t="s">
        <v>121</v>
      </c>
    </row>
    <row r="24" spans="1:17" x14ac:dyDescent="0.2">
      <c r="A24">
        <v>266</v>
      </c>
      <c r="B24" t="s">
        <v>121</v>
      </c>
      <c r="C24" t="s">
        <v>121</v>
      </c>
      <c r="D24" t="s">
        <v>121</v>
      </c>
    </row>
    <row r="25" spans="1:17" x14ac:dyDescent="0.2">
      <c r="A25" t="s">
        <v>120</v>
      </c>
      <c r="B25" t="s">
        <v>121</v>
      </c>
      <c r="C25" t="s">
        <v>121</v>
      </c>
      <c r="D25" t="s">
        <v>121</v>
      </c>
    </row>
    <row r="27" spans="1:17" x14ac:dyDescent="0.2">
      <c r="A27" t="s">
        <v>156</v>
      </c>
    </row>
    <row r="28" spans="1:17" x14ac:dyDescent="0.2">
      <c r="A28" t="s">
        <v>111</v>
      </c>
      <c r="B28" t="s">
        <v>112</v>
      </c>
      <c r="C28" t="s">
        <v>113</v>
      </c>
      <c r="D28" t="s">
        <v>114</v>
      </c>
      <c r="E28" t="s">
        <v>199</v>
      </c>
      <c r="F28" t="s">
        <v>200</v>
      </c>
      <c r="G28" t="s">
        <v>169</v>
      </c>
      <c r="K28" t="s">
        <v>201</v>
      </c>
      <c r="Q28" t="s">
        <v>216</v>
      </c>
    </row>
    <row r="29" spans="1:17" x14ac:dyDescent="0.2">
      <c r="A29">
        <v>101</v>
      </c>
      <c r="B29">
        <v>-1E-3</v>
      </c>
      <c r="C29">
        <v>-3.0000000000000001E-3</v>
      </c>
      <c r="D29">
        <v>3.0000000000000001E-3</v>
      </c>
      <c r="E29">
        <v>6.0000000000000001E-3</v>
      </c>
      <c r="F29">
        <f>E29*(1-E29)</f>
        <v>5.9639999999999997E-3</v>
      </c>
    </row>
    <row r="30" spans="1:17" x14ac:dyDescent="0.2">
      <c r="A30">
        <v>115</v>
      </c>
      <c r="B30">
        <v>-0.32400000000000001</v>
      </c>
      <c r="C30">
        <v>0.17499999999999999</v>
      </c>
      <c r="D30">
        <v>-0.60499999999999998</v>
      </c>
      <c r="E30">
        <v>0.27</v>
      </c>
      <c r="F30">
        <f t="shared" ref="F30:F36" si="0">E30*(1-E30)</f>
        <v>0.1971</v>
      </c>
      <c r="G30" t="s">
        <v>194</v>
      </c>
      <c r="K30" t="s">
        <v>202</v>
      </c>
      <c r="Q30" t="s">
        <v>217</v>
      </c>
    </row>
    <row r="31" spans="1:17" x14ac:dyDescent="0.2">
      <c r="A31">
        <v>117</v>
      </c>
      <c r="B31">
        <v>-1E-3</v>
      </c>
      <c r="C31">
        <v>2.5999999999999999E-2</v>
      </c>
      <c r="D31">
        <v>-2.8000000000000001E-2</v>
      </c>
      <c r="E31">
        <v>1.0999999999999999E-2</v>
      </c>
      <c r="F31">
        <f t="shared" si="0"/>
        <v>1.0879E-2</v>
      </c>
      <c r="G31" t="s">
        <v>198</v>
      </c>
    </row>
    <row r="32" spans="1:17" x14ac:dyDescent="0.2">
      <c r="A32">
        <v>121</v>
      </c>
      <c r="B32">
        <v>-0.215</v>
      </c>
      <c r="C32">
        <v>0.23699999999999999</v>
      </c>
      <c r="D32">
        <v>-0.59399999999999997</v>
      </c>
      <c r="E32">
        <v>0.21299999999999999</v>
      </c>
      <c r="F32">
        <f t="shared" si="0"/>
        <v>0.167631</v>
      </c>
      <c r="G32" t="s">
        <v>196</v>
      </c>
      <c r="K32" t="s">
        <v>203</v>
      </c>
      <c r="Q32" t="s">
        <v>203</v>
      </c>
    </row>
    <row r="33" spans="1:18" x14ac:dyDescent="0.2">
      <c r="A33">
        <v>139</v>
      </c>
      <c r="B33">
        <v>-2E-3</v>
      </c>
      <c r="C33">
        <v>-1.0999999999999999E-2</v>
      </c>
      <c r="D33">
        <v>8.9999999999999993E-3</v>
      </c>
      <c r="E33">
        <v>6.0000000000000001E-3</v>
      </c>
      <c r="F33">
        <f t="shared" si="0"/>
        <v>5.9639999999999997E-3</v>
      </c>
      <c r="G33" t="s">
        <v>173</v>
      </c>
      <c r="K33" t="s">
        <v>204</v>
      </c>
      <c r="Q33" t="s">
        <v>218</v>
      </c>
    </row>
    <row r="34" spans="1:18" x14ac:dyDescent="0.2">
      <c r="A34">
        <v>143</v>
      </c>
      <c r="B34">
        <v>-0.28299999999999997</v>
      </c>
      <c r="C34">
        <v>0.222</v>
      </c>
      <c r="D34">
        <v>-0.64900000000000002</v>
      </c>
      <c r="E34">
        <v>0.253</v>
      </c>
      <c r="F34">
        <f t="shared" si="0"/>
        <v>0.18899099999999999</v>
      </c>
      <c r="G34" t="s">
        <v>176</v>
      </c>
    </row>
    <row r="35" spans="1:18" x14ac:dyDescent="0.2">
      <c r="A35">
        <v>145</v>
      </c>
      <c r="B35">
        <v>-0.23300000000000001</v>
      </c>
      <c r="C35">
        <v>0.23599999999999999</v>
      </c>
      <c r="D35">
        <v>-0.61399999999999999</v>
      </c>
      <c r="E35">
        <v>0.22500000000000001</v>
      </c>
      <c r="F35">
        <f t="shared" si="0"/>
        <v>0.174375</v>
      </c>
      <c r="G35">
        <v>-0.26347779999999998</v>
      </c>
      <c r="K35" t="s">
        <v>205</v>
      </c>
      <c r="Q35" t="s">
        <v>205</v>
      </c>
    </row>
    <row r="36" spans="1:18" x14ac:dyDescent="0.2">
      <c r="A36">
        <v>149</v>
      </c>
      <c r="B36">
        <v>-0.01</v>
      </c>
      <c r="C36">
        <v>8.0000000000000002E-3</v>
      </c>
      <c r="D36">
        <v>-1.7999999999999999E-2</v>
      </c>
      <c r="E36">
        <v>1.7000000000000001E-2</v>
      </c>
      <c r="F36">
        <f t="shared" si="0"/>
        <v>1.6711E-2</v>
      </c>
      <c r="K36" t="s">
        <v>206</v>
      </c>
      <c r="Q36" t="s">
        <v>206</v>
      </c>
    </row>
    <row r="37" spans="1:18" x14ac:dyDescent="0.2">
      <c r="A37" t="s">
        <v>120</v>
      </c>
      <c r="B37">
        <v>-0.254</v>
      </c>
      <c r="C37">
        <v>0.20599999999999999</v>
      </c>
      <c r="D37">
        <v>-0.57899999999999996</v>
      </c>
      <c r="K37" t="s">
        <v>207</v>
      </c>
      <c r="Q37" t="s">
        <v>219</v>
      </c>
    </row>
    <row r="39" spans="1:18" x14ac:dyDescent="0.2">
      <c r="K39" t="s">
        <v>208</v>
      </c>
      <c r="Q39" t="s">
        <v>208</v>
      </c>
    </row>
    <row r="40" spans="1:18" x14ac:dyDescent="0.2">
      <c r="K40" t="s">
        <v>209</v>
      </c>
      <c r="Q40" t="s">
        <v>220</v>
      </c>
    </row>
    <row r="41" spans="1:18" x14ac:dyDescent="0.2">
      <c r="K41" t="s">
        <v>210</v>
      </c>
      <c r="Q41" t="s">
        <v>221</v>
      </c>
    </row>
    <row r="42" spans="1:18" x14ac:dyDescent="0.2">
      <c r="K42" t="s">
        <v>211</v>
      </c>
      <c r="Q42" t="s">
        <v>222</v>
      </c>
    </row>
    <row r="44" spans="1:18" x14ac:dyDescent="0.2">
      <c r="K44" t="s">
        <v>212</v>
      </c>
      <c r="Q44" t="s">
        <v>223</v>
      </c>
    </row>
    <row r="45" spans="1:18" x14ac:dyDescent="0.2">
      <c r="K45" t="s">
        <v>213</v>
      </c>
      <c r="L45" t="s">
        <v>214</v>
      </c>
      <c r="Q45" t="s">
        <v>224</v>
      </c>
      <c r="R45" t="s">
        <v>225</v>
      </c>
    </row>
    <row r="46" spans="1:18" x14ac:dyDescent="0.2">
      <c r="K46" t="s">
        <v>215</v>
      </c>
      <c r="Q46" t="s">
        <v>226</v>
      </c>
    </row>
    <row r="48" spans="1:18" x14ac:dyDescent="0.2">
      <c r="A48" t="s">
        <v>157</v>
      </c>
      <c r="F48" t="s">
        <v>169</v>
      </c>
    </row>
    <row r="49" spans="1:6" x14ac:dyDescent="0.2">
      <c r="A49" t="s">
        <v>111</v>
      </c>
      <c r="B49" t="s">
        <v>112</v>
      </c>
      <c r="C49" t="s">
        <v>113</v>
      </c>
      <c r="D49" t="s">
        <v>114</v>
      </c>
    </row>
    <row r="50" spans="1:6" x14ac:dyDescent="0.2">
      <c r="A50">
        <v>122</v>
      </c>
      <c r="B50">
        <v>0</v>
      </c>
      <c r="C50">
        <v>2E-3</v>
      </c>
      <c r="D50">
        <v>-1E-3</v>
      </c>
      <c r="F50" t="s">
        <v>194</v>
      </c>
    </row>
    <row r="51" spans="1:6" x14ac:dyDescent="0.2">
      <c r="A51">
        <v>126</v>
      </c>
      <c r="B51">
        <v>8.0000000000000002E-3</v>
      </c>
      <c r="C51">
        <v>4.7E-2</v>
      </c>
      <c r="D51">
        <v>-4.1000000000000002E-2</v>
      </c>
      <c r="F51" t="s">
        <v>227</v>
      </c>
    </row>
    <row r="52" spans="1:6" x14ac:dyDescent="0.2">
      <c r="A52">
        <v>128</v>
      </c>
      <c r="B52">
        <v>-0.65800000000000003</v>
      </c>
      <c r="C52">
        <v>4.2999999999999997E-2</v>
      </c>
      <c r="D52">
        <v>-0.73199999999999998</v>
      </c>
      <c r="F52" t="s">
        <v>196</v>
      </c>
    </row>
    <row r="53" spans="1:6" x14ac:dyDescent="0.2">
      <c r="A53">
        <v>130</v>
      </c>
      <c r="B53">
        <v>6.0999999999999999E-2</v>
      </c>
      <c r="C53">
        <v>0.113</v>
      </c>
      <c r="D53">
        <v>-0.06</v>
      </c>
      <c r="F53" t="s">
        <v>173</v>
      </c>
    </row>
    <row r="54" spans="1:6" x14ac:dyDescent="0.2">
      <c r="A54">
        <v>170</v>
      </c>
      <c r="B54">
        <v>-4.0000000000000001E-3</v>
      </c>
      <c r="C54">
        <v>1.2999999999999999E-2</v>
      </c>
      <c r="D54">
        <v>-1.7000000000000001E-2</v>
      </c>
      <c r="F54" t="s">
        <v>228</v>
      </c>
    </row>
    <row r="55" spans="1:6" x14ac:dyDescent="0.2">
      <c r="A55">
        <v>176</v>
      </c>
      <c r="B55">
        <v>-0.19</v>
      </c>
      <c r="C55">
        <v>0.183</v>
      </c>
      <c r="D55">
        <v>-0.45800000000000002</v>
      </c>
      <c r="F55">
        <v>4.9297000000000001E-2</v>
      </c>
    </row>
    <row r="56" spans="1:6" x14ac:dyDescent="0.2">
      <c r="A56">
        <v>184</v>
      </c>
      <c r="B56">
        <v>-0.19500000000000001</v>
      </c>
      <c r="C56">
        <v>0.20399999999999999</v>
      </c>
      <c r="D56">
        <v>-0.5</v>
      </c>
    </row>
    <row r="57" spans="1:6" x14ac:dyDescent="0.2">
      <c r="A57">
        <v>186</v>
      </c>
      <c r="B57">
        <v>-2E-3</v>
      </c>
      <c r="C57">
        <v>2.5000000000000001E-2</v>
      </c>
      <c r="D57">
        <v>-2.7E-2</v>
      </c>
    </row>
    <row r="58" spans="1:6" x14ac:dyDescent="0.2">
      <c r="A58">
        <v>190</v>
      </c>
      <c r="B58">
        <v>-2.1999999999999999E-2</v>
      </c>
      <c r="C58">
        <v>0.221</v>
      </c>
      <c r="D58">
        <v>-0.312</v>
      </c>
    </row>
    <row r="59" spans="1:6" x14ac:dyDescent="0.2">
      <c r="A59">
        <v>192</v>
      </c>
      <c r="B59">
        <v>1.6E-2</v>
      </c>
      <c r="C59">
        <v>0.13100000000000001</v>
      </c>
      <c r="D59">
        <v>-0.13200000000000001</v>
      </c>
    </row>
    <row r="60" spans="1:6" x14ac:dyDescent="0.2">
      <c r="A60">
        <v>194</v>
      </c>
      <c r="B60">
        <v>0</v>
      </c>
      <c r="C60">
        <v>2E-3</v>
      </c>
      <c r="D60">
        <v>-1E-3</v>
      </c>
    </row>
    <row r="61" spans="1:6" x14ac:dyDescent="0.2">
      <c r="A61">
        <v>256</v>
      </c>
      <c r="B61">
        <v>0</v>
      </c>
      <c r="C61">
        <v>2E-3</v>
      </c>
      <c r="D61">
        <v>-1E-3</v>
      </c>
    </row>
    <row r="62" spans="1:6" x14ac:dyDescent="0.2">
      <c r="A62" t="s">
        <v>120</v>
      </c>
      <c r="B62">
        <v>-0.28299999999999997</v>
      </c>
      <c r="C62">
        <v>0.128</v>
      </c>
      <c r="D62">
        <v>-0.47099999999999997</v>
      </c>
    </row>
    <row r="64" spans="1:6" x14ac:dyDescent="0.2">
      <c r="A64" t="s">
        <v>65</v>
      </c>
      <c r="F64" t="s">
        <v>169</v>
      </c>
    </row>
    <row r="65" spans="1:16" x14ac:dyDescent="0.2">
      <c r="A65" t="s">
        <v>111</v>
      </c>
      <c r="B65" t="s">
        <v>112</v>
      </c>
      <c r="C65" t="s">
        <v>113</v>
      </c>
      <c r="D65" t="s">
        <v>114</v>
      </c>
    </row>
    <row r="66" spans="1:16" x14ac:dyDescent="0.2">
      <c r="A66">
        <v>85</v>
      </c>
      <c r="B66">
        <v>-0.88800000000000001</v>
      </c>
      <c r="C66">
        <v>1E-3</v>
      </c>
      <c r="D66">
        <v>-0.89</v>
      </c>
      <c r="F66" t="s">
        <v>194</v>
      </c>
    </row>
    <row r="67" spans="1:16" x14ac:dyDescent="0.2">
      <c r="A67">
        <v>97</v>
      </c>
      <c r="B67">
        <v>-1E-3</v>
      </c>
      <c r="C67">
        <v>-3.0000000000000001E-3</v>
      </c>
      <c r="D67">
        <v>3.0000000000000001E-3</v>
      </c>
      <c r="F67" t="s">
        <v>229</v>
      </c>
    </row>
    <row r="68" spans="1:16" x14ac:dyDescent="0.2">
      <c r="A68">
        <v>125</v>
      </c>
      <c r="B68">
        <v>-1E-3</v>
      </c>
      <c r="C68">
        <v>-6.0000000000000001E-3</v>
      </c>
      <c r="D68">
        <v>5.0000000000000001E-3</v>
      </c>
      <c r="F68" t="s">
        <v>196</v>
      </c>
    </row>
    <row r="69" spans="1:16" x14ac:dyDescent="0.2">
      <c r="A69">
        <v>149</v>
      </c>
      <c r="B69">
        <v>-1E-3</v>
      </c>
      <c r="C69">
        <v>-6.0000000000000001E-3</v>
      </c>
      <c r="D69">
        <v>5.0000000000000001E-3</v>
      </c>
      <c r="F69" t="s">
        <v>173</v>
      </c>
    </row>
    <row r="70" spans="1:16" x14ac:dyDescent="0.2">
      <c r="A70">
        <v>157</v>
      </c>
      <c r="B70">
        <v>-5.3999999999999999E-2</v>
      </c>
      <c r="C70">
        <v>-1E-3</v>
      </c>
      <c r="D70">
        <v>-5.2999999999999999E-2</v>
      </c>
      <c r="F70" t="s">
        <v>174</v>
      </c>
    </row>
    <row r="71" spans="1:16" x14ac:dyDescent="0.2">
      <c r="A71">
        <v>165</v>
      </c>
      <c r="B71">
        <v>-0.25900000000000001</v>
      </c>
      <c r="C71">
        <v>7.4999999999999997E-2</v>
      </c>
      <c r="D71">
        <v>-0.36099999999999999</v>
      </c>
      <c r="F71">
        <v>0.2088932</v>
      </c>
    </row>
    <row r="72" spans="1:16" x14ac:dyDescent="0.2">
      <c r="A72">
        <v>169</v>
      </c>
      <c r="B72">
        <v>0</v>
      </c>
      <c r="C72">
        <v>3.0000000000000001E-3</v>
      </c>
      <c r="D72">
        <v>-2E-3</v>
      </c>
    </row>
    <row r="73" spans="1:16" x14ac:dyDescent="0.2">
      <c r="A73">
        <v>175</v>
      </c>
      <c r="B73">
        <v>-0.182</v>
      </c>
      <c r="C73">
        <v>0.157</v>
      </c>
      <c r="D73">
        <v>-0.40100000000000002</v>
      </c>
    </row>
    <row r="74" spans="1:16" x14ac:dyDescent="0.2">
      <c r="A74">
        <v>195</v>
      </c>
      <c r="B74">
        <v>-1E-3</v>
      </c>
      <c r="C74">
        <v>-3.0000000000000001E-3</v>
      </c>
      <c r="D74">
        <v>3.0000000000000001E-3</v>
      </c>
    </row>
    <row r="75" spans="1:16" x14ac:dyDescent="0.2">
      <c r="A75" t="s">
        <v>120</v>
      </c>
      <c r="B75">
        <v>-0.45300000000000001</v>
      </c>
      <c r="C75">
        <v>5.6000000000000001E-2</v>
      </c>
      <c r="D75">
        <v>-0.53900000000000003</v>
      </c>
    </row>
    <row r="77" spans="1:16" x14ac:dyDescent="0.2">
      <c r="A77" t="s">
        <v>66</v>
      </c>
      <c r="G77" t="s">
        <v>169</v>
      </c>
      <c r="K77" t="s">
        <v>231</v>
      </c>
    </row>
    <row r="78" spans="1:16" x14ac:dyDescent="0.2">
      <c r="A78" t="s">
        <v>111</v>
      </c>
      <c r="B78" t="s">
        <v>112</v>
      </c>
      <c r="C78" t="s">
        <v>113</v>
      </c>
      <c r="D78" t="s">
        <v>114</v>
      </c>
      <c r="E78" t="s">
        <v>199</v>
      </c>
      <c r="F78" t="s">
        <v>200</v>
      </c>
    </row>
    <row r="79" spans="1:16" x14ac:dyDescent="0.2">
      <c r="A79">
        <v>126</v>
      </c>
      <c r="B79">
        <v>-1E-3</v>
      </c>
      <c r="C79">
        <v>-5.0000000000000001E-3</v>
      </c>
      <c r="D79">
        <v>4.0000000000000001E-3</v>
      </c>
      <c r="E79">
        <v>6.0000000000000001E-3</v>
      </c>
      <c r="F79">
        <f>E79*(1-E79)</f>
        <v>5.9639999999999997E-3</v>
      </c>
      <c r="G79" t="s">
        <v>194</v>
      </c>
      <c r="K79" t="s">
        <v>203</v>
      </c>
    </row>
    <row r="80" spans="1:16" x14ac:dyDescent="0.2">
      <c r="A80">
        <v>154</v>
      </c>
      <c r="B80">
        <v>-0.38700000000000001</v>
      </c>
      <c r="C80">
        <v>0.246</v>
      </c>
      <c r="D80">
        <v>-0.84</v>
      </c>
      <c r="E80">
        <v>0.311</v>
      </c>
      <c r="F80">
        <f t="shared" ref="F80:F84" si="1">E80*(1-E80)</f>
        <v>0.21427900000000003</v>
      </c>
      <c r="G80" t="s">
        <v>230</v>
      </c>
      <c r="K80" t="s">
        <v>204</v>
      </c>
      <c r="P80" t="s">
        <v>240</v>
      </c>
    </row>
    <row r="81" spans="1:16" x14ac:dyDescent="0.2">
      <c r="A81">
        <v>158</v>
      </c>
      <c r="B81">
        <v>-0.14499999999999999</v>
      </c>
      <c r="C81">
        <v>0.36099999999999999</v>
      </c>
      <c r="D81">
        <v>-0.79100000000000004</v>
      </c>
      <c r="E81">
        <v>0.183</v>
      </c>
      <c r="F81">
        <f t="shared" si="1"/>
        <v>0.14951099999999998</v>
      </c>
      <c r="G81" t="s">
        <v>196</v>
      </c>
    </row>
    <row r="82" spans="1:16" x14ac:dyDescent="0.2">
      <c r="A82">
        <v>170</v>
      </c>
      <c r="B82">
        <v>-1.7000000000000001E-2</v>
      </c>
      <c r="C82">
        <v>2E-3</v>
      </c>
      <c r="D82">
        <v>-1.9E-2</v>
      </c>
      <c r="E82">
        <v>2.1999999999999999E-2</v>
      </c>
      <c r="F82">
        <f t="shared" si="1"/>
        <v>2.1515999999999997E-2</v>
      </c>
      <c r="G82" t="s">
        <v>173</v>
      </c>
      <c r="K82" t="s">
        <v>205</v>
      </c>
      <c r="P82" t="s">
        <v>241</v>
      </c>
    </row>
    <row r="83" spans="1:16" x14ac:dyDescent="0.2">
      <c r="A83">
        <v>178</v>
      </c>
      <c r="B83">
        <v>-0.39400000000000002</v>
      </c>
      <c r="C83">
        <v>0.126</v>
      </c>
      <c r="D83">
        <v>-0.59499999999999997</v>
      </c>
      <c r="E83">
        <v>0.3</v>
      </c>
      <c r="F83">
        <f t="shared" si="1"/>
        <v>0.21</v>
      </c>
      <c r="G83" t="s">
        <v>176</v>
      </c>
      <c r="K83" t="s">
        <v>232</v>
      </c>
    </row>
    <row r="84" spans="1:16" x14ac:dyDescent="0.2">
      <c r="A84">
        <v>190</v>
      </c>
      <c r="B84">
        <v>-0.18</v>
      </c>
      <c r="C84">
        <v>0.15</v>
      </c>
      <c r="D84">
        <v>-0.38800000000000001</v>
      </c>
      <c r="E84">
        <v>0.17799999999999999</v>
      </c>
      <c r="F84">
        <f t="shared" si="1"/>
        <v>0.146316</v>
      </c>
      <c r="G84">
        <v>-0.48571429999999999</v>
      </c>
      <c r="K84" t="s">
        <v>233</v>
      </c>
      <c r="P84" t="s">
        <v>203</v>
      </c>
    </row>
    <row r="85" spans="1:16" x14ac:dyDescent="0.2">
      <c r="A85" t="s">
        <v>120</v>
      </c>
      <c r="B85">
        <v>-0.28599999999999998</v>
      </c>
      <c r="C85">
        <v>0.20899999999999999</v>
      </c>
      <c r="D85">
        <v>-0.626</v>
      </c>
      <c r="P85" t="s">
        <v>218</v>
      </c>
    </row>
    <row r="86" spans="1:16" x14ac:dyDescent="0.2">
      <c r="K86" t="s">
        <v>208</v>
      </c>
    </row>
    <row r="87" spans="1:16" x14ac:dyDescent="0.2">
      <c r="K87" t="s">
        <v>220</v>
      </c>
      <c r="P87" t="s">
        <v>205</v>
      </c>
    </row>
    <row r="88" spans="1:16" x14ac:dyDescent="0.2">
      <c r="K88" t="s">
        <v>234</v>
      </c>
      <c r="P88" t="s">
        <v>232</v>
      </c>
    </row>
    <row r="89" spans="1:16" x14ac:dyDescent="0.2">
      <c r="K89" t="s">
        <v>235</v>
      </c>
      <c r="P89" t="s">
        <v>242</v>
      </c>
    </row>
    <row r="91" spans="1:16" x14ac:dyDescent="0.2">
      <c r="K91" t="s">
        <v>236</v>
      </c>
      <c r="P91" t="s">
        <v>208</v>
      </c>
    </row>
    <row r="92" spans="1:16" x14ac:dyDescent="0.2">
      <c r="K92" t="s">
        <v>237</v>
      </c>
      <c r="L92" t="s">
        <v>238</v>
      </c>
      <c r="P92" t="s">
        <v>243</v>
      </c>
    </row>
    <row r="93" spans="1:16" x14ac:dyDescent="0.2">
      <c r="K93" t="s">
        <v>239</v>
      </c>
      <c r="P93" t="s">
        <v>244</v>
      </c>
    </row>
    <row r="94" spans="1:16" x14ac:dyDescent="0.2">
      <c r="P94" t="s">
        <v>245</v>
      </c>
    </row>
    <row r="95" spans="1:16" x14ac:dyDescent="0.2">
      <c r="P95" t="s">
        <v>246</v>
      </c>
    </row>
    <row r="96" spans="1:16" x14ac:dyDescent="0.2">
      <c r="P96" t="s">
        <v>247</v>
      </c>
    </row>
    <row r="98" spans="1:17" x14ac:dyDescent="0.2">
      <c r="A98" t="s">
        <v>158</v>
      </c>
      <c r="P98" t="s">
        <v>248</v>
      </c>
    </row>
    <row r="99" spans="1:17" x14ac:dyDescent="0.2">
      <c r="A99" t="s">
        <v>111</v>
      </c>
      <c r="B99" t="s">
        <v>112</v>
      </c>
      <c r="C99" t="s">
        <v>113</v>
      </c>
      <c r="D99" t="s">
        <v>114</v>
      </c>
      <c r="E99" t="s">
        <v>199</v>
      </c>
      <c r="F99" t="s">
        <v>200</v>
      </c>
      <c r="G99" t="s">
        <v>169</v>
      </c>
      <c r="K99" t="s">
        <v>253</v>
      </c>
      <c r="P99" t="s">
        <v>249</v>
      </c>
      <c r="Q99" t="s">
        <v>250</v>
      </c>
    </row>
    <row r="100" spans="1:17" x14ac:dyDescent="0.2">
      <c r="A100">
        <v>141</v>
      </c>
      <c r="B100">
        <v>2E-3</v>
      </c>
      <c r="C100">
        <v>4.2000000000000003E-2</v>
      </c>
      <c r="D100">
        <v>-4.2999999999999997E-2</v>
      </c>
      <c r="E100">
        <v>1.0999999999999999E-2</v>
      </c>
      <c r="F100">
        <f>E100*(1-E100)</f>
        <v>1.0879E-2</v>
      </c>
      <c r="P100" t="s">
        <v>251</v>
      </c>
    </row>
    <row r="101" spans="1:17" x14ac:dyDescent="0.2">
      <c r="A101">
        <v>149</v>
      </c>
      <c r="B101">
        <v>-0.33900000000000002</v>
      </c>
      <c r="C101">
        <v>5.8000000000000003E-2</v>
      </c>
      <c r="D101">
        <v>-0.42199999999999999</v>
      </c>
      <c r="E101">
        <v>0.51700000000000002</v>
      </c>
      <c r="F101">
        <f t="shared" ref="F101:F105" si="2">E101*(1-E101)</f>
        <v>0.24971099999999999</v>
      </c>
      <c r="G101" t="s">
        <v>194</v>
      </c>
      <c r="K101" t="s">
        <v>254</v>
      </c>
    </row>
    <row r="102" spans="1:17" x14ac:dyDescent="0.2">
      <c r="A102">
        <v>175</v>
      </c>
      <c r="B102">
        <v>1</v>
      </c>
      <c r="C102">
        <v>0.44900000000000001</v>
      </c>
      <c r="D102">
        <v>1</v>
      </c>
      <c r="E102">
        <v>0.111</v>
      </c>
      <c r="F102">
        <f t="shared" si="2"/>
        <v>9.8679000000000003E-2</v>
      </c>
      <c r="G102" t="s">
        <v>252</v>
      </c>
    </row>
    <row r="103" spans="1:17" x14ac:dyDescent="0.2">
      <c r="A103">
        <v>185</v>
      </c>
      <c r="B103">
        <v>-0.14699999999999999</v>
      </c>
      <c r="C103">
        <v>0.122</v>
      </c>
      <c r="D103">
        <v>-0.30599999999999999</v>
      </c>
      <c r="E103">
        <v>0.15</v>
      </c>
      <c r="F103">
        <f t="shared" si="2"/>
        <v>0.1275</v>
      </c>
      <c r="G103" t="s">
        <v>196</v>
      </c>
      <c r="K103" t="s">
        <v>203</v>
      </c>
    </row>
    <row r="104" spans="1:17" x14ac:dyDescent="0.2">
      <c r="A104">
        <v>203</v>
      </c>
      <c r="B104">
        <v>-0.22500000000000001</v>
      </c>
      <c r="C104">
        <v>0.13300000000000001</v>
      </c>
      <c r="D104">
        <v>-0.41299999999999998</v>
      </c>
      <c r="E104">
        <v>0.20599999999999999</v>
      </c>
      <c r="F104">
        <f t="shared" si="2"/>
        <v>0.16356399999999999</v>
      </c>
      <c r="G104" t="s">
        <v>173</v>
      </c>
      <c r="K104" t="s">
        <v>204</v>
      </c>
      <c r="P104" t="s">
        <v>263</v>
      </c>
    </row>
    <row r="105" spans="1:17" x14ac:dyDescent="0.2">
      <c r="A105">
        <v>215</v>
      </c>
      <c r="B105">
        <v>-1E-3</v>
      </c>
      <c r="C105">
        <v>-5.0000000000000001E-3</v>
      </c>
      <c r="D105">
        <v>4.0000000000000001E-3</v>
      </c>
      <c r="E105">
        <v>6.0000000000000001E-3</v>
      </c>
      <c r="F105">
        <f t="shared" si="2"/>
        <v>5.9639999999999997E-3</v>
      </c>
      <c r="G105" t="s">
        <v>176</v>
      </c>
    </row>
    <row r="106" spans="1:17" x14ac:dyDescent="0.2">
      <c r="A106" t="s">
        <v>120</v>
      </c>
      <c r="B106">
        <v>-5.0999999999999997E-2</v>
      </c>
      <c r="C106">
        <v>0.151</v>
      </c>
      <c r="D106">
        <v>-0.23799999999999999</v>
      </c>
      <c r="G106">
        <v>-0.14285709999999999</v>
      </c>
      <c r="K106" t="s">
        <v>205</v>
      </c>
      <c r="P106" t="s">
        <v>264</v>
      </c>
    </row>
    <row r="107" spans="1:17" x14ac:dyDescent="0.2">
      <c r="K107" t="s">
        <v>232</v>
      </c>
    </row>
    <row r="108" spans="1:17" x14ac:dyDescent="0.2">
      <c r="K108" t="s">
        <v>255</v>
      </c>
      <c r="P108" t="s">
        <v>203</v>
      </c>
    </row>
    <row r="109" spans="1:17" x14ac:dyDescent="0.2">
      <c r="P109" t="s">
        <v>218</v>
      </c>
    </row>
    <row r="110" spans="1:17" x14ac:dyDescent="0.2">
      <c r="B110" t="s">
        <v>126</v>
      </c>
      <c r="K110" t="s">
        <v>208</v>
      </c>
    </row>
    <row r="111" spans="1:17" x14ac:dyDescent="0.2">
      <c r="B111" t="s">
        <v>112</v>
      </c>
      <c r="C111" t="s">
        <v>113</v>
      </c>
      <c r="D111" t="s">
        <v>114</v>
      </c>
      <c r="K111" t="s">
        <v>256</v>
      </c>
      <c r="P111" t="s">
        <v>205</v>
      </c>
    </row>
    <row r="112" spans="1:17" x14ac:dyDescent="0.2">
      <c r="B112">
        <v>-0.372</v>
      </c>
      <c r="C112">
        <v>0.14899999999999999</v>
      </c>
      <c r="D112">
        <v>-0.61099999999999999</v>
      </c>
      <c r="K112" t="s">
        <v>257</v>
      </c>
      <c r="P112" t="s">
        <v>232</v>
      </c>
    </row>
    <row r="113" spans="1:17" x14ac:dyDescent="0.2">
      <c r="K113" t="s">
        <v>258</v>
      </c>
      <c r="P113" t="s">
        <v>265</v>
      </c>
    </row>
    <row r="115" spans="1:17" x14ac:dyDescent="0.2">
      <c r="K115" t="s">
        <v>259</v>
      </c>
      <c r="P115" t="s">
        <v>208</v>
      </c>
    </row>
    <row r="116" spans="1:17" x14ac:dyDescent="0.2">
      <c r="K116" t="s">
        <v>260</v>
      </c>
      <c r="L116" t="s">
        <v>261</v>
      </c>
      <c r="P116" t="s">
        <v>209</v>
      </c>
    </row>
    <row r="117" spans="1:17" x14ac:dyDescent="0.2">
      <c r="A117" t="s">
        <v>127</v>
      </c>
      <c r="K117" t="s">
        <v>262</v>
      </c>
      <c r="P117" t="s">
        <v>266</v>
      </c>
    </row>
    <row r="118" spans="1:17" x14ac:dyDescent="0.2">
      <c r="P118" t="s">
        <v>267</v>
      </c>
    </row>
    <row r="119" spans="1:17" x14ac:dyDescent="0.2">
      <c r="A119" t="s">
        <v>110</v>
      </c>
    </row>
    <row r="120" spans="1:17" x14ac:dyDescent="0.2">
      <c r="B120" t="s">
        <v>112</v>
      </c>
      <c r="C120" t="s">
        <v>113</v>
      </c>
      <c r="D120" t="s">
        <v>114</v>
      </c>
      <c r="P120" t="s">
        <v>268</v>
      </c>
    </row>
    <row r="121" spans="1:17" x14ac:dyDescent="0.2">
      <c r="A121" t="s">
        <v>128</v>
      </c>
      <c r="B121">
        <v>-0.308</v>
      </c>
      <c r="C121">
        <v>0.20399999999999999</v>
      </c>
      <c r="D121">
        <v>-0.64300000000000002</v>
      </c>
      <c r="P121" t="s">
        <v>269</v>
      </c>
      <c r="Q121" t="s">
        <v>270</v>
      </c>
    </row>
    <row r="122" spans="1:17" x14ac:dyDescent="0.2">
      <c r="A122" t="s">
        <v>2</v>
      </c>
      <c r="B122">
        <v>0.22800000000000001</v>
      </c>
      <c r="C122">
        <v>0.127</v>
      </c>
      <c r="D122">
        <v>0.11</v>
      </c>
    </row>
    <row r="124" spans="1:17" x14ac:dyDescent="0.2">
      <c r="A124" t="s">
        <v>110</v>
      </c>
    </row>
    <row r="125" spans="1:17" x14ac:dyDescent="0.2">
      <c r="B125" t="s">
        <v>112</v>
      </c>
      <c r="C125" t="s">
        <v>113</v>
      </c>
      <c r="D125" t="s">
        <v>114</v>
      </c>
    </row>
    <row r="126" spans="1:17" x14ac:dyDescent="0.2">
      <c r="A126" t="s">
        <v>128</v>
      </c>
      <c r="B126">
        <v>-0.498</v>
      </c>
      <c r="C126">
        <v>0.21</v>
      </c>
      <c r="D126">
        <v>-0.89400000000000002</v>
      </c>
    </row>
    <row r="127" spans="1:17" x14ac:dyDescent="0.2">
      <c r="A127" t="s">
        <v>2</v>
      </c>
      <c r="B127">
        <v>3.2000000000000001E-2</v>
      </c>
      <c r="C127">
        <v>2.7E-2</v>
      </c>
      <c r="D127">
        <v>0.05</v>
      </c>
    </row>
    <row r="129" spans="1:4" x14ac:dyDescent="0.2">
      <c r="A129" t="s">
        <v>110</v>
      </c>
    </row>
    <row r="130" spans="1:4" x14ac:dyDescent="0.2">
      <c r="B130" t="s">
        <v>112</v>
      </c>
      <c r="C130" t="s">
        <v>113</v>
      </c>
      <c r="D130" t="s">
        <v>114</v>
      </c>
    </row>
    <row r="131" spans="1:4" x14ac:dyDescent="0.2">
      <c r="A131" t="s">
        <v>128</v>
      </c>
      <c r="B131">
        <v>-1</v>
      </c>
      <c r="C131">
        <v>0</v>
      </c>
      <c r="D131">
        <v>-1</v>
      </c>
    </row>
    <row r="132" spans="1:4" x14ac:dyDescent="0.2">
      <c r="A132" t="s">
        <v>2</v>
      </c>
      <c r="B132">
        <v>0</v>
      </c>
      <c r="C132">
        <v>0</v>
      </c>
      <c r="D132">
        <v>0</v>
      </c>
    </row>
    <row r="134" spans="1:4" x14ac:dyDescent="0.2">
      <c r="A134" t="s">
        <v>122</v>
      </c>
    </row>
    <row r="135" spans="1:4" x14ac:dyDescent="0.2">
      <c r="B135" t="s">
        <v>112</v>
      </c>
      <c r="C135" t="s">
        <v>113</v>
      </c>
      <c r="D135" t="s">
        <v>114</v>
      </c>
    </row>
    <row r="136" spans="1:4" x14ac:dyDescent="0.2">
      <c r="A136" t="s">
        <v>128</v>
      </c>
      <c r="B136">
        <v>-0.24299999999999999</v>
      </c>
      <c r="C136">
        <v>0.215</v>
      </c>
      <c r="D136">
        <v>-0.57899999999999996</v>
      </c>
    </row>
    <row r="137" spans="1:4" x14ac:dyDescent="0.2">
      <c r="A137" t="s">
        <v>2</v>
      </c>
      <c r="B137">
        <v>5.0999999999999997E-2</v>
      </c>
      <c r="C137">
        <v>6.3E-2</v>
      </c>
      <c r="D137">
        <v>6.5000000000000002E-2</v>
      </c>
    </row>
    <row r="139" spans="1:4" x14ac:dyDescent="0.2">
      <c r="A139" t="s">
        <v>122</v>
      </c>
    </row>
    <row r="140" spans="1:4" x14ac:dyDescent="0.2">
      <c r="B140" t="s">
        <v>112</v>
      </c>
      <c r="C140" t="s">
        <v>113</v>
      </c>
      <c r="D140" t="s">
        <v>114</v>
      </c>
    </row>
    <row r="141" spans="1:4" x14ac:dyDescent="0.2">
      <c r="A141" t="s">
        <v>128</v>
      </c>
      <c r="B141">
        <v>-0.28000000000000003</v>
      </c>
      <c r="C141">
        <v>0.13300000000000001</v>
      </c>
      <c r="D141">
        <v>-0.47399999999999998</v>
      </c>
    </row>
    <row r="142" spans="1:4" x14ac:dyDescent="0.2">
      <c r="A142" t="s">
        <v>2</v>
      </c>
      <c r="B142">
        <v>7.5999999999999998E-2</v>
      </c>
      <c r="C142">
        <v>4.3999999999999997E-2</v>
      </c>
      <c r="D142">
        <v>9.9000000000000005E-2</v>
      </c>
    </row>
    <row r="144" spans="1:4" x14ac:dyDescent="0.2">
      <c r="A144" t="s">
        <v>123</v>
      </c>
    </row>
    <row r="145" spans="1:4" x14ac:dyDescent="0.2">
      <c r="B145" t="s">
        <v>112</v>
      </c>
      <c r="C145" t="s">
        <v>113</v>
      </c>
      <c r="D145" t="s">
        <v>114</v>
      </c>
    </row>
    <row r="146" spans="1:4" x14ac:dyDescent="0.2">
      <c r="A146" t="s">
        <v>128</v>
      </c>
      <c r="B146">
        <v>-0.44700000000000001</v>
      </c>
      <c r="C146">
        <v>6.3E-2</v>
      </c>
      <c r="D146">
        <v>-0.54200000000000004</v>
      </c>
    </row>
    <row r="147" spans="1:4" x14ac:dyDescent="0.2">
      <c r="A147" t="s">
        <v>2</v>
      </c>
      <c r="B147">
        <v>3.4000000000000002E-2</v>
      </c>
      <c r="C147">
        <v>4.2999999999999997E-2</v>
      </c>
      <c r="D147">
        <v>5.8000000000000003E-2</v>
      </c>
    </row>
    <row r="149" spans="1:4" x14ac:dyDescent="0.2">
      <c r="A149" t="s">
        <v>124</v>
      </c>
    </row>
    <row r="150" spans="1:4" x14ac:dyDescent="0.2">
      <c r="B150" t="s">
        <v>112</v>
      </c>
      <c r="C150" t="s">
        <v>113</v>
      </c>
      <c r="D150" t="s">
        <v>114</v>
      </c>
    </row>
    <row r="151" spans="1:4" x14ac:dyDescent="0.2">
      <c r="A151" t="s">
        <v>128</v>
      </c>
      <c r="B151">
        <v>-0.27500000000000002</v>
      </c>
      <c r="C151">
        <v>0.22</v>
      </c>
      <c r="D151">
        <v>-0.621</v>
      </c>
    </row>
    <row r="152" spans="1:4" x14ac:dyDescent="0.2">
      <c r="A152" t="s">
        <v>2</v>
      </c>
      <c r="B152">
        <v>7.0999999999999994E-2</v>
      </c>
      <c r="C152">
        <v>9.9000000000000005E-2</v>
      </c>
      <c r="D152">
        <v>0.11600000000000001</v>
      </c>
    </row>
    <row r="154" spans="1:4" x14ac:dyDescent="0.2">
      <c r="A154" t="s">
        <v>125</v>
      </c>
    </row>
    <row r="155" spans="1:4" x14ac:dyDescent="0.2">
      <c r="B155" t="s">
        <v>112</v>
      </c>
      <c r="C155" t="s">
        <v>113</v>
      </c>
      <c r="D155" t="s">
        <v>114</v>
      </c>
    </row>
    <row r="156" spans="1:4" x14ac:dyDescent="0.2">
      <c r="A156" t="s">
        <v>128</v>
      </c>
      <c r="B156">
        <v>-5.0000000000000001E-3</v>
      </c>
      <c r="C156">
        <v>0.16300000000000001</v>
      </c>
      <c r="D156">
        <v>-0.22500000000000001</v>
      </c>
    </row>
    <row r="157" spans="1:4" x14ac:dyDescent="0.2">
      <c r="A157" t="s">
        <v>2</v>
      </c>
      <c r="B157">
        <v>0.35</v>
      </c>
      <c r="C157">
        <v>7.1999999999999995E-2</v>
      </c>
      <c r="D157">
        <v>0.29299999999999998</v>
      </c>
    </row>
    <row r="161" spans="1:4" x14ac:dyDescent="0.2">
      <c r="A161" t="s">
        <v>131</v>
      </c>
    </row>
    <row r="163" spans="1:4" x14ac:dyDescent="0.2">
      <c r="B163" t="s">
        <v>112</v>
      </c>
      <c r="C163" t="s">
        <v>113</v>
      </c>
      <c r="D163" t="s">
        <v>114</v>
      </c>
    </row>
    <row r="164" spans="1:4" x14ac:dyDescent="0.2">
      <c r="A164" t="s">
        <v>132</v>
      </c>
      <c r="B164">
        <v>-0.36899999999999999</v>
      </c>
      <c r="C164">
        <v>0.14899999999999999</v>
      </c>
      <c r="D164">
        <v>-0.61</v>
      </c>
    </row>
    <row r="165" spans="1:4" x14ac:dyDescent="0.2">
      <c r="A165" t="s">
        <v>2</v>
      </c>
      <c r="B165">
        <v>7.8E-2</v>
      </c>
      <c r="C165">
        <v>2.4E-2</v>
      </c>
      <c r="D165">
        <v>7.6999999999999999E-2</v>
      </c>
    </row>
    <row r="168" spans="1:4" x14ac:dyDescent="0.2">
      <c r="A168" t="s">
        <v>133</v>
      </c>
    </row>
    <row r="170" spans="1:4" x14ac:dyDescent="0.2">
      <c r="A170" t="s">
        <v>134</v>
      </c>
    </row>
    <row r="172" spans="1:4" x14ac:dyDescent="0.2">
      <c r="B172" t="s">
        <v>135</v>
      </c>
      <c r="C172" t="s">
        <v>136</v>
      </c>
      <c r="D172" t="s">
        <v>114</v>
      </c>
    </row>
    <row r="173" spans="1:4" x14ac:dyDescent="0.2">
      <c r="B173">
        <v>-0.54300000000000004</v>
      </c>
      <c r="C173">
        <v>9.9000000000000005E-2</v>
      </c>
      <c r="D173">
        <v>-0.76</v>
      </c>
    </row>
    <row r="174" spans="1:4" x14ac:dyDescent="0.2">
      <c r="B174">
        <v>-0.24299999999999999</v>
      </c>
      <c r="C174">
        <v>0.188</v>
      </c>
      <c r="D174">
        <v>-0.47399999999999998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workbookViewId="0">
      <selection activeCell="F14" sqref="F14"/>
    </sheetView>
  </sheetViews>
  <sheetFormatPr baseColWidth="10" defaultRowHeight="15" x14ac:dyDescent="0.2"/>
  <sheetData>
    <row r="1" spans="1:11" x14ac:dyDescent="0.2">
      <c r="A1" t="s">
        <v>280</v>
      </c>
      <c r="B1" t="s">
        <v>281</v>
      </c>
      <c r="C1" t="s">
        <v>282</v>
      </c>
      <c r="D1" t="s">
        <v>283</v>
      </c>
      <c r="E1" t="s">
        <v>284</v>
      </c>
      <c r="F1" t="s">
        <v>177</v>
      </c>
      <c r="G1" t="s">
        <v>285</v>
      </c>
      <c r="H1" t="s">
        <v>163</v>
      </c>
      <c r="I1" t="s">
        <v>297</v>
      </c>
      <c r="J1" t="s">
        <v>286</v>
      </c>
      <c r="K1" t="s">
        <v>287</v>
      </c>
    </row>
    <row r="2" spans="1:11" x14ac:dyDescent="0.2">
      <c r="A2" t="s">
        <v>288</v>
      </c>
      <c r="B2" t="s">
        <v>289</v>
      </c>
      <c r="C2" t="s">
        <v>290</v>
      </c>
      <c r="D2">
        <v>2000</v>
      </c>
      <c r="E2">
        <v>2002</v>
      </c>
      <c r="F2">
        <v>9.5999999999999992E-3</v>
      </c>
      <c r="G2">
        <v>1.8200000000000001E-2</v>
      </c>
      <c r="H2">
        <v>7.5833330000000004E-2</v>
      </c>
      <c r="I2">
        <v>9.6515146999999996E-2</v>
      </c>
      <c r="J2">
        <v>0.59589999999999999</v>
      </c>
      <c r="K2">
        <v>2.3800000000000002E-2</v>
      </c>
    </row>
    <row r="3" spans="1:11" x14ac:dyDescent="0.2">
      <c r="C3" t="s">
        <v>290</v>
      </c>
      <c r="D3">
        <v>2000</v>
      </c>
      <c r="E3">
        <v>2004</v>
      </c>
      <c r="F3">
        <v>1.6E-2</v>
      </c>
      <c r="G3">
        <v>6.3E-3</v>
      </c>
      <c r="H3">
        <v>5.2499999999999998E-2</v>
      </c>
      <c r="I3">
        <v>7.3499999999999996E-2</v>
      </c>
      <c r="J3">
        <v>0.6129</v>
      </c>
      <c r="K3">
        <v>4.1300000000000003E-2</v>
      </c>
    </row>
    <row r="4" spans="1:11" x14ac:dyDescent="0.2">
      <c r="C4" t="s">
        <v>290</v>
      </c>
      <c r="D4">
        <v>2002</v>
      </c>
      <c r="E4">
        <v>2004</v>
      </c>
      <c r="F4">
        <v>3.0999999999999999E-3</v>
      </c>
      <c r="G4">
        <v>0.18360000000000001</v>
      </c>
      <c r="H4">
        <v>0.38250000000000001</v>
      </c>
      <c r="I4">
        <v>0.38250000000000001</v>
      </c>
      <c r="J4">
        <v>0.6119</v>
      </c>
      <c r="K4">
        <v>8.0000000000000002E-3</v>
      </c>
    </row>
    <row r="5" spans="1:11" x14ac:dyDescent="0.2">
      <c r="C5" t="s">
        <v>291</v>
      </c>
      <c r="D5">
        <v>1998</v>
      </c>
      <c r="E5">
        <v>2002</v>
      </c>
      <c r="F5">
        <v>3.5200000000000002E-2</v>
      </c>
      <c r="G5">
        <v>3.3000000000000002E-2</v>
      </c>
      <c r="H5">
        <v>9.1666670000000006E-2</v>
      </c>
      <c r="I5">
        <v>0.106944448</v>
      </c>
      <c r="J5">
        <v>0.65939999999999999</v>
      </c>
      <c r="K5">
        <v>0.1033</v>
      </c>
    </row>
    <row r="7" spans="1:11" x14ac:dyDescent="0.2">
      <c r="B7" t="s">
        <v>292</v>
      </c>
      <c r="C7" t="s">
        <v>290</v>
      </c>
      <c r="D7">
        <v>2000</v>
      </c>
      <c r="E7">
        <v>2002</v>
      </c>
      <c r="F7">
        <v>0.1157</v>
      </c>
      <c r="G7">
        <v>1E-3</v>
      </c>
      <c r="H7">
        <v>4.1666669999999998E-3</v>
      </c>
      <c r="I7">
        <v>9.7222230000000003E-3</v>
      </c>
      <c r="J7">
        <v>0.84179999999999999</v>
      </c>
      <c r="K7">
        <v>0.73109999999999997</v>
      </c>
    </row>
    <row r="8" spans="1:11" x14ac:dyDescent="0.2">
      <c r="C8" t="s">
        <v>290</v>
      </c>
      <c r="D8">
        <v>2000</v>
      </c>
      <c r="E8">
        <v>2004</v>
      </c>
      <c r="F8">
        <v>0.114</v>
      </c>
      <c r="G8">
        <v>8.9999999999999998E-4</v>
      </c>
      <c r="H8">
        <v>4.1666669999999998E-3</v>
      </c>
      <c r="I8">
        <v>9.7222230000000003E-3</v>
      </c>
      <c r="J8">
        <v>0.85919999999999996</v>
      </c>
      <c r="K8">
        <v>0.80940000000000001</v>
      </c>
    </row>
    <row r="9" spans="1:11" x14ac:dyDescent="0.2">
      <c r="C9" t="s">
        <v>290</v>
      </c>
      <c r="D9">
        <v>2002</v>
      </c>
      <c r="E9">
        <v>2004</v>
      </c>
      <c r="F9">
        <v>2.5000000000000001E-2</v>
      </c>
      <c r="G9">
        <v>5.8999999999999997E-2</v>
      </c>
      <c r="H9">
        <v>0.12291666699999999</v>
      </c>
      <c r="I9">
        <v>0.13237179499999999</v>
      </c>
      <c r="J9">
        <v>0.93799999999999994</v>
      </c>
      <c r="K9">
        <v>0.4032</v>
      </c>
    </row>
    <row r="10" spans="1:11" x14ac:dyDescent="0.2">
      <c r="C10" t="s">
        <v>291</v>
      </c>
      <c r="D10">
        <v>1998</v>
      </c>
      <c r="E10">
        <v>2002</v>
      </c>
      <c r="F10">
        <v>0.10059999999999999</v>
      </c>
      <c r="G10">
        <v>5.8999999999999999E-3</v>
      </c>
      <c r="H10">
        <v>1.6388889E-2</v>
      </c>
      <c r="I10">
        <v>3.2777778E-2</v>
      </c>
      <c r="J10">
        <v>0.85699999999999998</v>
      </c>
      <c r="K10">
        <v>0.70330000000000004</v>
      </c>
    </row>
    <row r="12" spans="1:11" x14ac:dyDescent="0.2">
      <c r="A12" t="s">
        <v>293</v>
      </c>
      <c r="B12" t="s">
        <v>289</v>
      </c>
      <c r="C12" t="s">
        <v>294</v>
      </c>
      <c r="D12" t="s">
        <v>290</v>
      </c>
      <c r="E12" t="s">
        <v>295</v>
      </c>
      <c r="F12">
        <v>0.29399999999999998</v>
      </c>
      <c r="G12">
        <v>1E-4</v>
      </c>
      <c r="H12">
        <v>2.7500000000000002E-4</v>
      </c>
      <c r="I12">
        <v>1.9250000000000001E-3</v>
      </c>
      <c r="J12">
        <v>0.57599999999999996</v>
      </c>
      <c r="K12">
        <v>0.69340000000000002</v>
      </c>
    </row>
    <row r="13" spans="1:11" x14ac:dyDescent="0.2">
      <c r="A13">
        <v>2002</v>
      </c>
      <c r="D13" t="s">
        <v>290</v>
      </c>
      <c r="E13" t="s">
        <v>291</v>
      </c>
      <c r="F13">
        <v>0.2127</v>
      </c>
      <c r="G13">
        <v>1E-4</v>
      </c>
      <c r="H13">
        <v>2.7500000000000002E-4</v>
      </c>
      <c r="I13">
        <v>1.9250000000000001E-3</v>
      </c>
      <c r="J13">
        <v>0.61770000000000003</v>
      </c>
      <c r="K13">
        <v>0.55640000000000001</v>
      </c>
    </row>
    <row r="14" spans="1:11" x14ac:dyDescent="0.2">
      <c r="C14" t="s">
        <v>296</v>
      </c>
      <c r="D14" t="s">
        <v>295</v>
      </c>
      <c r="E14" t="s">
        <v>291</v>
      </c>
      <c r="F14">
        <v>5.1400000000000001E-2</v>
      </c>
      <c r="G14">
        <v>1.6999999999999999E-3</v>
      </c>
      <c r="H14">
        <v>3.116667E-3</v>
      </c>
      <c r="I14">
        <v>9.7222230000000003E-3</v>
      </c>
      <c r="J14">
        <v>0.5988</v>
      </c>
      <c r="K14">
        <v>0.12809999999999999</v>
      </c>
    </row>
    <row r="16" spans="1:11" x14ac:dyDescent="0.2">
      <c r="B16" t="s">
        <v>292</v>
      </c>
      <c r="C16" t="s">
        <v>294</v>
      </c>
      <c r="D16" t="s">
        <v>290</v>
      </c>
      <c r="E16" t="s">
        <v>295</v>
      </c>
      <c r="F16">
        <v>0.1769</v>
      </c>
      <c r="G16">
        <v>1E-4</v>
      </c>
      <c r="H16">
        <v>5.5000000000000003E-4</v>
      </c>
      <c r="I16">
        <v>2.5666669999999999E-3</v>
      </c>
      <c r="J16">
        <v>0.87829999999999997</v>
      </c>
      <c r="K16">
        <v>1</v>
      </c>
    </row>
    <row r="17" spans="3:11" x14ac:dyDescent="0.2">
      <c r="D17" t="s">
        <v>290</v>
      </c>
      <c r="E17" t="s">
        <v>291</v>
      </c>
      <c r="F17">
        <v>0.1207</v>
      </c>
      <c r="G17">
        <v>1.5299999999999999E-2</v>
      </c>
      <c r="H17">
        <v>3.721667E-2</v>
      </c>
      <c r="I17">
        <v>5.7892598000000003E-2</v>
      </c>
      <c r="J17">
        <v>0.92190000000000005</v>
      </c>
      <c r="K17">
        <v>1</v>
      </c>
    </row>
    <row r="18" spans="3:11" x14ac:dyDescent="0.2">
      <c r="C18" t="s">
        <v>296</v>
      </c>
      <c r="D18" t="s">
        <v>295</v>
      </c>
      <c r="E18" t="s">
        <v>291</v>
      </c>
      <c r="F18">
        <v>4.5199999999999997E-2</v>
      </c>
      <c r="G18">
        <v>2.0299999999999999E-2</v>
      </c>
      <c r="H18">
        <v>3.721667E-2</v>
      </c>
      <c r="I18">
        <v>5.7892598000000003E-2</v>
      </c>
      <c r="J18">
        <v>0.87949999999999995</v>
      </c>
      <c r="K18">
        <v>0.37509999999999999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4"/>
  <sheetViews>
    <sheetView tabSelected="1" topLeftCell="A8" workbookViewId="0">
      <selection activeCell="G33" sqref="G33"/>
    </sheetView>
  </sheetViews>
  <sheetFormatPr baseColWidth="10" defaultRowHeight="15" x14ac:dyDescent="0.2"/>
  <sheetData>
    <row r="1" spans="2:12" x14ac:dyDescent="0.2">
      <c r="B1" t="s">
        <v>333</v>
      </c>
      <c r="C1" t="s">
        <v>334</v>
      </c>
      <c r="D1" t="s">
        <v>336</v>
      </c>
    </row>
    <row r="2" spans="2:12" x14ac:dyDescent="0.2">
      <c r="C2" t="s">
        <v>290</v>
      </c>
      <c r="D2">
        <v>120</v>
      </c>
    </row>
    <row r="3" spans="2:12" x14ac:dyDescent="0.2">
      <c r="C3" t="s">
        <v>295</v>
      </c>
      <c r="D3">
        <v>295</v>
      </c>
    </row>
    <row r="4" spans="2:12" x14ac:dyDescent="0.2">
      <c r="C4" t="s">
        <v>335</v>
      </c>
      <c r="D4">
        <v>187</v>
      </c>
    </row>
    <row r="5" spans="2:12" x14ac:dyDescent="0.2">
      <c r="C5" t="s">
        <v>327</v>
      </c>
      <c r="D5">
        <f>AVERAGE(D2:D4)</f>
        <v>200.66666666666666</v>
      </c>
    </row>
    <row r="7" spans="2:12" x14ac:dyDescent="0.2">
      <c r="B7" t="s">
        <v>328</v>
      </c>
    </row>
    <row r="8" spans="2:12" x14ac:dyDescent="0.2">
      <c r="B8" t="s">
        <v>310</v>
      </c>
      <c r="C8" t="s">
        <v>311</v>
      </c>
      <c r="D8" t="s">
        <v>276</v>
      </c>
      <c r="E8" t="s">
        <v>312</v>
      </c>
      <c r="F8" t="s">
        <v>313</v>
      </c>
      <c r="G8" t="s">
        <v>314</v>
      </c>
      <c r="H8" t="s">
        <v>312</v>
      </c>
      <c r="I8" t="s">
        <v>313</v>
      </c>
      <c r="J8" t="s">
        <v>315</v>
      </c>
      <c r="K8" t="s">
        <v>312</v>
      </c>
      <c r="L8" t="s">
        <v>313</v>
      </c>
    </row>
    <row r="9" spans="2:12" x14ac:dyDescent="0.2">
      <c r="B9" t="s">
        <v>287</v>
      </c>
      <c r="C9" t="s">
        <v>316</v>
      </c>
      <c r="J9">
        <v>0.21</v>
      </c>
    </row>
    <row r="10" spans="2:12" x14ac:dyDescent="0.2">
      <c r="B10" t="s">
        <v>317</v>
      </c>
      <c r="C10" t="s">
        <v>323</v>
      </c>
      <c r="D10">
        <v>32</v>
      </c>
      <c r="E10">
        <v>11</v>
      </c>
      <c r="F10">
        <v>90</v>
      </c>
    </row>
    <row r="11" spans="2:12" x14ac:dyDescent="0.2">
      <c r="B11" t="s">
        <v>290</v>
      </c>
      <c r="C11" t="s">
        <v>318</v>
      </c>
      <c r="D11">
        <v>169</v>
      </c>
      <c r="E11">
        <v>69</v>
      </c>
      <c r="F11">
        <v>422</v>
      </c>
    </row>
    <row r="12" spans="2:12" x14ac:dyDescent="0.2">
      <c r="B12" t="s">
        <v>290</v>
      </c>
      <c r="C12" t="s">
        <v>319</v>
      </c>
      <c r="D12">
        <v>97</v>
      </c>
      <c r="E12">
        <v>37</v>
      </c>
      <c r="F12">
        <v>287</v>
      </c>
    </row>
    <row r="13" spans="2:12" x14ac:dyDescent="0.2">
      <c r="B13" t="s">
        <v>290</v>
      </c>
      <c r="C13" t="s">
        <v>320</v>
      </c>
      <c r="D13">
        <v>100</v>
      </c>
      <c r="E13">
        <v>39</v>
      </c>
      <c r="F13">
        <v>266</v>
      </c>
    </row>
    <row r="14" spans="2:12" x14ac:dyDescent="0.2">
      <c r="B14" t="s">
        <v>291</v>
      </c>
      <c r="C14" t="s">
        <v>321</v>
      </c>
      <c r="D14">
        <v>96</v>
      </c>
      <c r="E14">
        <v>28</v>
      </c>
      <c r="F14">
        <v>342</v>
      </c>
    </row>
    <row r="15" spans="2:12" x14ac:dyDescent="0.2">
      <c r="B15" t="s">
        <v>324</v>
      </c>
      <c r="C15" t="s">
        <v>290</v>
      </c>
      <c r="D15">
        <v>7</v>
      </c>
      <c r="E15">
        <v>6</v>
      </c>
      <c r="F15">
        <v>13</v>
      </c>
      <c r="G15">
        <v>0.36499999999999999</v>
      </c>
      <c r="H15">
        <v>0.112</v>
      </c>
      <c r="I15">
        <v>0.83599999999999997</v>
      </c>
      <c r="J15">
        <v>2.71</v>
      </c>
      <c r="K15">
        <v>0.63</v>
      </c>
      <c r="L15">
        <v>11.01</v>
      </c>
    </row>
    <row r="16" spans="2:12" x14ac:dyDescent="0.2">
      <c r="C16" t="s">
        <v>291</v>
      </c>
      <c r="D16">
        <v>5</v>
      </c>
      <c r="E16">
        <v>3</v>
      </c>
      <c r="F16">
        <v>16</v>
      </c>
      <c r="G16">
        <v>0.315</v>
      </c>
      <c r="H16">
        <v>5.1999999999999998E-2</v>
      </c>
      <c r="I16">
        <v>0.91800000000000004</v>
      </c>
      <c r="J16">
        <v>1.65</v>
      </c>
      <c r="K16">
        <v>0.17</v>
      </c>
      <c r="L16">
        <v>14.66</v>
      </c>
    </row>
    <row r="17" spans="1:12" x14ac:dyDescent="0.2">
      <c r="B17" t="s">
        <v>325</v>
      </c>
      <c r="C17" t="s">
        <v>290</v>
      </c>
      <c r="D17">
        <v>42</v>
      </c>
      <c r="G17">
        <v>0.05</v>
      </c>
      <c r="J17">
        <v>2.12</v>
      </c>
    </row>
    <row r="18" spans="1:12" x14ac:dyDescent="0.2">
      <c r="C18" t="s">
        <v>291</v>
      </c>
      <c r="D18">
        <v>77</v>
      </c>
      <c r="G18">
        <v>3.5999999999999997E-2</v>
      </c>
      <c r="J18">
        <v>2.72</v>
      </c>
    </row>
    <row r="19" spans="1:12" x14ac:dyDescent="0.2">
      <c r="B19" t="s">
        <v>322</v>
      </c>
      <c r="D19">
        <f>AVERAGE(D10:D18)</f>
        <v>69.444444444444443</v>
      </c>
      <c r="E19">
        <f>AVERAGE(E10:E16)</f>
        <v>27.571428571428573</v>
      </c>
      <c r="F19">
        <f>AVERAGE(F10:F16)</f>
        <v>205.14285714285714</v>
      </c>
      <c r="G19">
        <f>AVERAGE(G15:G18)</f>
        <v>0.1915</v>
      </c>
      <c r="H19">
        <f>AVERAGE(H15:H16)</f>
        <v>8.2000000000000003E-2</v>
      </c>
      <c r="I19">
        <f>AVERAGE(I15:I16)</f>
        <v>0.877</v>
      </c>
      <c r="J19">
        <f>AVERAGE(J9:J18)</f>
        <v>1.8820000000000001</v>
      </c>
      <c r="K19">
        <f t="shared" ref="K19:L19" si="0">AVERAGE(K15:K16)</f>
        <v>0.4</v>
      </c>
      <c r="L19">
        <f t="shared" si="0"/>
        <v>12.835000000000001</v>
      </c>
    </row>
    <row r="21" spans="1:12" x14ac:dyDescent="0.2">
      <c r="B21" t="s">
        <v>342</v>
      </c>
    </row>
    <row r="22" spans="1:12" x14ac:dyDescent="0.2">
      <c r="B22" t="s">
        <v>329</v>
      </c>
      <c r="D22" t="s">
        <v>330</v>
      </c>
      <c r="E22" t="s">
        <v>337</v>
      </c>
      <c r="L22" t="s">
        <v>340</v>
      </c>
    </row>
    <row r="23" spans="1:12" x14ac:dyDescent="0.2">
      <c r="B23" t="s">
        <v>338</v>
      </c>
      <c r="C23" t="s">
        <v>339</v>
      </c>
      <c r="D23" t="s">
        <v>331</v>
      </c>
      <c r="E23" t="s">
        <v>336</v>
      </c>
    </row>
    <row r="24" spans="1:12" x14ac:dyDescent="0.2">
      <c r="A24" t="s">
        <v>180</v>
      </c>
      <c r="B24">
        <v>146.64804469273739</v>
      </c>
      <c r="C24">
        <v>293.29608938547477</v>
      </c>
      <c r="D24">
        <v>27.571428571428573</v>
      </c>
      <c r="E24">
        <v>120</v>
      </c>
    </row>
    <row r="25" spans="1:12" x14ac:dyDescent="0.2">
      <c r="A25" t="s">
        <v>307</v>
      </c>
      <c r="B25">
        <v>777.6538866476734</v>
      </c>
      <c r="C25">
        <v>1555.3077732953468</v>
      </c>
      <c r="D25">
        <v>69.444444444444443</v>
      </c>
      <c r="E25">
        <v>200.66666666666666</v>
      </c>
    </row>
    <row r="26" spans="1:12" x14ac:dyDescent="0.2">
      <c r="A26" t="s">
        <v>181</v>
      </c>
      <c r="B26">
        <v>1403.9278131634821</v>
      </c>
      <c r="C26">
        <v>2807.8556263269643</v>
      </c>
      <c r="D26">
        <v>205.14285714285714</v>
      </c>
      <c r="E26">
        <v>295</v>
      </c>
    </row>
    <row r="28" spans="1:12" x14ac:dyDescent="0.2">
      <c r="B28" t="s">
        <v>314</v>
      </c>
    </row>
    <row r="29" spans="1:12" x14ac:dyDescent="0.2">
      <c r="B29" t="s">
        <v>329</v>
      </c>
      <c r="C29" t="s">
        <v>330</v>
      </c>
    </row>
    <row r="30" spans="1:12" x14ac:dyDescent="0.2">
      <c r="B30" t="s">
        <v>338</v>
      </c>
      <c r="C30" t="s">
        <v>314</v>
      </c>
    </row>
    <row r="31" spans="1:12" x14ac:dyDescent="0.2">
      <c r="A31" t="s">
        <v>180</v>
      </c>
      <c r="B31">
        <v>0</v>
      </c>
      <c r="C31">
        <v>8.2000000000000003E-2</v>
      </c>
    </row>
    <row r="32" spans="1:12" x14ac:dyDescent="0.2">
      <c r="A32" t="s">
        <v>307</v>
      </c>
      <c r="B32">
        <v>9.6281003691143228E-4</v>
      </c>
      <c r="C32">
        <v>0.1915</v>
      </c>
    </row>
    <row r="33" spans="1:13" x14ac:dyDescent="0.2">
      <c r="A33" t="s">
        <v>181</v>
      </c>
      <c r="B33">
        <v>1.7322018059900968E-3</v>
      </c>
      <c r="C33">
        <v>0.877</v>
      </c>
    </row>
    <row r="35" spans="1:13" x14ac:dyDescent="0.2">
      <c r="B35" t="s">
        <v>315</v>
      </c>
    </row>
    <row r="36" spans="1:13" x14ac:dyDescent="0.2">
      <c r="B36" t="s">
        <v>329</v>
      </c>
      <c r="C36" t="s">
        <v>330</v>
      </c>
    </row>
    <row r="37" spans="1:13" x14ac:dyDescent="0.2">
      <c r="B37" t="s">
        <v>338</v>
      </c>
      <c r="C37" t="s">
        <v>332</v>
      </c>
    </row>
    <row r="38" spans="1:13" x14ac:dyDescent="0.2">
      <c r="A38" t="s">
        <v>180</v>
      </c>
      <c r="B38">
        <v>0</v>
      </c>
      <c r="C38">
        <v>0.4</v>
      </c>
    </row>
    <row r="39" spans="1:13" x14ac:dyDescent="0.2">
      <c r="A39" t="s">
        <v>307</v>
      </c>
      <c r="B39">
        <v>0.72883216801752382</v>
      </c>
      <c r="C39">
        <v>1.8820000000000001</v>
      </c>
    </row>
    <row r="40" spans="1:13" x14ac:dyDescent="0.2">
      <c r="A40" t="s">
        <v>181</v>
      </c>
      <c r="B40">
        <v>1.467596916062041</v>
      </c>
      <c r="C40">
        <v>12.835000000000001</v>
      </c>
    </row>
    <row r="44" spans="1:13" x14ac:dyDescent="0.2">
      <c r="M44" t="s">
        <v>341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TrypanoBruceiFoyerAnCreate</vt:lpstr>
      <vt:lpstr>LD</vt:lpstr>
      <vt:lpstr>FISFST</vt:lpstr>
      <vt:lpstr>SAD</vt:lpstr>
      <vt:lpstr>FSTparPaires</vt:lpstr>
      <vt:lpstr>Inférences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Thierry de Meeûs</cp:lastModifiedBy>
  <dcterms:created xsi:type="dcterms:W3CDTF">2020-09-18T10:23:12Z</dcterms:created>
  <dcterms:modified xsi:type="dcterms:W3CDTF">2021-01-11T10:11:28Z</dcterms:modified>
</cp:coreProperties>
</file>