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D:\DeMeeus\thierry\BouquinGenetPop\Reedition\Correction4\"/>
    </mc:Choice>
  </mc:AlternateContent>
  <xr:revisionPtr revIDLastSave="0" documentId="13_ncr:1_{9B0EF668-026C-4E6D-8E74-6C5A9398518C}" xr6:coauthVersionLast="37" xr6:coauthVersionMax="37" xr10:uidLastSave="{00000000-0000-0000-0000-000000000000}"/>
  <bookViews>
    <workbookView xWindow="0" yWindow="0" windowWidth="20130" windowHeight="10905" firstSheet="1" activeTab="5" xr2:uid="{00000000-000D-0000-FFFF-FFFF00000000}"/>
  </bookViews>
  <sheets>
    <sheet name="R-microplusAllResults" sheetId="1" r:id="rId1"/>
    <sheet name="LD" sheetId="2" r:id="rId2"/>
    <sheet name="FISFST" sheetId="4" r:id="rId3"/>
    <sheet name="SAD" sheetId="5" r:id="rId4"/>
    <sheet name="MicroChecker" sheetId="6" r:id="rId5"/>
    <sheet name="ApparentementsCouples" sheetId="3" r:id="rId6"/>
    <sheet name="Isoldist" sheetId="7" r:id="rId7"/>
    <sheet name="Ne" sheetId="8" r:id="rId8"/>
  </sheets>
  <externalReferences>
    <externalReference r:id="rId9"/>
  </externalReferences>
  <calcPr calcId="179021"/>
</workbook>
</file>

<file path=xl/calcChain.xml><?xml version="1.0" encoding="utf-8"?>
<calcChain xmlns="http://schemas.openxmlformats.org/spreadsheetml/2006/main">
  <c r="D24" i="3" l="1"/>
  <c r="D23" i="3"/>
  <c r="D22" i="3"/>
  <c r="AJ3" i="7" l="1"/>
  <c r="AJ4" i="7"/>
  <c r="AJ6" i="7"/>
  <c r="AG3" i="7"/>
  <c r="AG4" i="7"/>
  <c r="AG5" i="7"/>
  <c r="AI5" i="7" s="1"/>
  <c r="AJ5" i="7" s="1"/>
  <c r="AG6" i="7"/>
  <c r="AI6" i="7" s="1"/>
  <c r="AG7" i="7"/>
  <c r="AI7" i="7" s="1"/>
  <c r="AJ7" i="7" s="1"/>
  <c r="AG8" i="7"/>
  <c r="AI8" i="7" s="1"/>
  <c r="AJ8" i="7" s="1"/>
  <c r="AG9" i="7"/>
  <c r="AI9" i="7" s="1"/>
  <c r="AJ9" i="7" s="1"/>
  <c r="AG10" i="7"/>
  <c r="AI10" i="7" s="1"/>
  <c r="AJ10" i="7" s="1"/>
  <c r="AG2" i="7"/>
  <c r="AI2" i="7" s="1"/>
  <c r="AJ2" i="7" s="1"/>
  <c r="AI4" i="7"/>
  <c r="AI3" i="7"/>
  <c r="S29" i="7"/>
  <c r="AE6" i="7"/>
  <c r="AE7" i="7"/>
  <c r="AD6" i="7"/>
  <c r="AD7" i="7"/>
  <c r="AD8" i="7"/>
  <c r="AE8" i="7" s="1"/>
  <c r="AD9" i="7"/>
  <c r="AE9" i="7" s="1"/>
  <c r="AD10" i="7"/>
  <c r="AE10" i="7" s="1"/>
  <c r="AB6" i="7"/>
  <c r="AB7" i="7"/>
  <c r="AB8" i="7"/>
  <c r="AB9" i="7"/>
  <c r="AB10" i="7"/>
  <c r="AB2" i="7"/>
  <c r="AD2" i="7" s="1"/>
  <c r="AE2" i="7" s="1"/>
  <c r="AA3" i="7"/>
  <c r="AB3" i="7" s="1"/>
  <c r="AD3" i="7" s="1"/>
  <c r="AE3" i="7" s="1"/>
  <c r="AA4" i="7"/>
  <c r="AB4" i="7" s="1"/>
  <c r="AD4" i="7" s="1"/>
  <c r="AE4" i="7" s="1"/>
  <c r="AA5" i="7"/>
  <c r="AB5" i="7" s="1"/>
  <c r="AD5" i="7" s="1"/>
  <c r="AE5" i="7" s="1"/>
  <c r="AA6" i="7"/>
  <c r="AA7" i="7"/>
  <c r="AA8" i="7"/>
  <c r="AA9" i="7"/>
  <c r="AA10" i="7"/>
  <c r="AA2" i="7"/>
  <c r="U29" i="7"/>
  <c r="W29" i="7" s="1"/>
  <c r="U24" i="7" l="1"/>
  <c r="W24" i="7" s="1"/>
  <c r="X24" i="7" s="1"/>
  <c r="U22" i="7"/>
  <c r="W22" i="7" s="1"/>
  <c r="X22" i="7" s="1"/>
  <c r="U23" i="7"/>
  <c r="W23" i="7" s="1"/>
  <c r="X23" i="7" s="1"/>
  <c r="Y5" i="7"/>
  <c r="U18" i="7"/>
  <c r="U17" i="7"/>
  <c r="U16" i="7"/>
  <c r="J13" i="8"/>
  <c r="C13" i="8"/>
  <c r="C19" i="8" s="1"/>
  <c r="J12" i="8"/>
  <c r="C18" i="8" s="1"/>
  <c r="C12" i="8"/>
  <c r="J11" i="8"/>
  <c r="C11" i="8"/>
  <c r="S6" i="8"/>
  <c r="S2" i="8"/>
  <c r="S11" i="8" s="1"/>
  <c r="X10" i="7"/>
  <c r="Y10" i="7" s="1"/>
  <c r="U10" i="7"/>
  <c r="T10" i="7"/>
  <c r="X9" i="7"/>
  <c r="Y9" i="7" s="1"/>
  <c r="U9" i="7"/>
  <c r="T9" i="7"/>
  <c r="X8" i="7"/>
  <c r="Z8" i="7" s="1"/>
  <c r="U8" i="7"/>
  <c r="T8" i="7"/>
  <c r="X7" i="7"/>
  <c r="Y7" i="7" s="1"/>
  <c r="U7" i="7"/>
  <c r="T7" i="7"/>
  <c r="X6" i="7"/>
  <c r="Y6" i="7" s="1"/>
  <c r="U6" i="7"/>
  <c r="T6" i="7"/>
  <c r="X5" i="7"/>
  <c r="Z5" i="7" s="1"/>
  <c r="U5" i="7"/>
  <c r="T5" i="7"/>
  <c r="X4" i="7"/>
  <c r="Z4" i="7" s="1"/>
  <c r="U4" i="7"/>
  <c r="T4" i="7"/>
  <c r="X3" i="7"/>
  <c r="Y3" i="7" s="1"/>
  <c r="U3" i="7"/>
  <c r="T3" i="7"/>
  <c r="Z2" i="7"/>
  <c r="X2" i="7"/>
  <c r="Y2" i="7" s="1"/>
  <c r="U2" i="7"/>
  <c r="T2" i="7"/>
  <c r="Y4" i="7" l="1"/>
  <c r="Z9" i="7"/>
  <c r="Z7" i="7"/>
  <c r="Z10" i="7"/>
  <c r="Z3" i="7"/>
  <c r="Z6" i="7"/>
  <c r="Y8" i="7"/>
  <c r="C17" i="8"/>
  <c r="J29" i="7"/>
  <c r="I29" i="7"/>
  <c r="H29" i="7"/>
  <c r="G29" i="7"/>
  <c r="J28" i="7"/>
  <c r="I28" i="7"/>
  <c r="H28" i="7"/>
  <c r="G28" i="7"/>
  <c r="J27" i="7"/>
  <c r="I27" i="7"/>
  <c r="H27" i="7"/>
  <c r="G27" i="7"/>
  <c r="J26" i="7"/>
  <c r="I26" i="7"/>
  <c r="H26" i="7"/>
  <c r="G26" i="7"/>
  <c r="J25" i="7"/>
  <c r="I25" i="7"/>
  <c r="H25" i="7"/>
  <c r="G25" i="7"/>
  <c r="J24" i="7"/>
  <c r="I24" i="7"/>
  <c r="H24" i="7"/>
  <c r="G24" i="7"/>
  <c r="J23" i="7"/>
  <c r="I23" i="7"/>
  <c r="H23" i="7"/>
  <c r="G23" i="7"/>
  <c r="J22" i="7"/>
  <c r="I22" i="7"/>
  <c r="H22" i="7"/>
  <c r="G22" i="7"/>
  <c r="J21" i="7"/>
  <c r="I21" i="7"/>
  <c r="H21" i="7"/>
  <c r="G21" i="7"/>
  <c r="J20" i="7"/>
  <c r="I20" i="7"/>
  <c r="H20" i="7"/>
  <c r="G20" i="7"/>
  <c r="J19" i="7"/>
  <c r="I19" i="7"/>
  <c r="H19" i="7"/>
  <c r="G19" i="7"/>
  <c r="J18" i="7"/>
  <c r="I18" i="7"/>
  <c r="H18" i="7"/>
  <c r="G18" i="7"/>
  <c r="J17" i="7"/>
  <c r="I17" i="7"/>
  <c r="H17" i="7"/>
  <c r="G17" i="7"/>
  <c r="J16" i="7"/>
  <c r="I16" i="7"/>
  <c r="H16" i="7"/>
  <c r="G16" i="7"/>
  <c r="J15" i="7"/>
  <c r="I15" i="7"/>
  <c r="H15" i="7"/>
  <c r="G15" i="7"/>
  <c r="J14" i="7"/>
  <c r="I14" i="7"/>
  <c r="H14" i="7"/>
  <c r="G14" i="7"/>
  <c r="J13" i="7"/>
  <c r="I13" i="7"/>
  <c r="H13" i="7"/>
  <c r="G13" i="7"/>
  <c r="J12" i="7"/>
  <c r="I12" i="7"/>
  <c r="H12" i="7"/>
  <c r="G12" i="7"/>
  <c r="J11" i="7"/>
  <c r="I11" i="7"/>
  <c r="H11" i="7"/>
  <c r="G11" i="7"/>
  <c r="J10" i="7"/>
  <c r="I10" i="7"/>
  <c r="H10" i="7"/>
  <c r="G10" i="7"/>
  <c r="J9" i="7"/>
  <c r="I9" i="7"/>
  <c r="H9" i="7"/>
  <c r="G9" i="7"/>
  <c r="J8" i="7"/>
  <c r="I8" i="7"/>
  <c r="H8" i="7"/>
  <c r="G8" i="7"/>
  <c r="J7" i="7"/>
  <c r="I7" i="7"/>
  <c r="H7" i="7"/>
  <c r="G7" i="7"/>
  <c r="J6" i="7"/>
  <c r="I6" i="7"/>
  <c r="H6" i="7"/>
  <c r="G6" i="7"/>
  <c r="J5" i="7"/>
  <c r="I5" i="7"/>
  <c r="H5" i="7"/>
  <c r="G5" i="7"/>
  <c r="J4" i="7"/>
  <c r="I4" i="7"/>
  <c r="H4" i="7"/>
  <c r="G4" i="7"/>
  <c r="J3" i="7"/>
  <c r="I3" i="7"/>
  <c r="H3" i="7"/>
  <c r="G3" i="7"/>
  <c r="J2" i="7"/>
  <c r="I2" i="7"/>
  <c r="H2" i="7"/>
  <c r="G2" i="7"/>
  <c r="D15" i="4"/>
  <c r="D14" i="4"/>
  <c r="E11" i="4"/>
  <c r="D11" i="4"/>
  <c r="C11" i="4"/>
  <c r="S7" i="4"/>
  <c r="O7" i="4" s="1"/>
  <c r="I7" i="4"/>
  <c r="D7" i="4" s="1"/>
  <c r="E7" i="4"/>
  <c r="S6" i="4"/>
  <c r="O6" i="4" s="1"/>
  <c r="I6" i="4"/>
  <c r="D6" i="4" s="1"/>
  <c r="E6" i="4"/>
  <c r="S5" i="4"/>
  <c r="O5" i="4" s="1"/>
  <c r="I5" i="4"/>
  <c r="D5" i="4" s="1"/>
  <c r="S4" i="4"/>
  <c r="O4" i="4" s="1"/>
  <c r="I4" i="4"/>
  <c r="D4" i="4" s="1"/>
  <c r="S3" i="4"/>
  <c r="O3" i="4" s="1"/>
  <c r="I3" i="4"/>
  <c r="D3" i="4" s="1"/>
  <c r="S2" i="4"/>
  <c r="O2" i="4" s="1"/>
  <c r="I2" i="4"/>
  <c r="D2" i="4" s="1"/>
  <c r="E2" i="4" l="1"/>
  <c r="N6" i="4"/>
  <c r="E3" i="4"/>
  <c r="N4" i="4"/>
  <c r="E5" i="4"/>
  <c r="E4" i="4"/>
  <c r="N2" i="4"/>
  <c r="N3" i="4"/>
  <c r="N5" i="4"/>
  <c r="N7" i="4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3" i="6"/>
  <c r="H43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H23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E13" i="6"/>
  <c r="H13" i="6" s="1"/>
  <c r="E12" i="6"/>
  <c r="H12" i="6" s="1"/>
  <c r="E11" i="6"/>
  <c r="H11" i="6" s="1"/>
  <c r="E10" i="6"/>
  <c r="H10" i="6" s="1"/>
  <c r="E9" i="6"/>
  <c r="H9" i="6" s="1"/>
  <c r="L8" i="6"/>
  <c r="K8" i="6"/>
  <c r="E8" i="6"/>
  <c r="H8" i="6" s="1"/>
  <c r="L7" i="6"/>
  <c r="K7" i="6"/>
  <c r="E7" i="6"/>
  <c r="H7" i="6" s="1"/>
  <c r="L6" i="6"/>
  <c r="K6" i="6"/>
  <c r="E6" i="6"/>
  <c r="H6" i="6" s="1"/>
  <c r="L5" i="6"/>
  <c r="K5" i="6"/>
  <c r="E5" i="6"/>
  <c r="H5" i="6" s="1"/>
  <c r="L4" i="6"/>
  <c r="K4" i="6"/>
  <c r="E4" i="6"/>
  <c r="H4" i="6" s="1"/>
  <c r="L3" i="6"/>
  <c r="K3" i="6"/>
  <c r="E3" i="6"/>
  <c r="H3" i="6" s="1"/>
  <c r="M4" i="6" s="1"/>
  <c r="N4" i="6" s="1"/>
  <c r="E2" i="6"/>
  <c r="H2" i="6" s="1"/>
  <c r="M3" i="6" s="1"/>
  <c r="N3" i="6" s="1"/>
  <c r="F102" i="5"/>
  <c r="F101" i="5"/>
  <c r="F100" i="5"/>
  <c r="F99" i="5"/>
  <c r="F98" i="5"/>
  <c r="F97" i="5"/>
  <c r="F96" i="5"/>
  <c r="F95" i="5"/>
  <c r="F94" i="5"/>
  <c r="F48" i="5"/>
  <c r="F47" i="5"/>
  <c r="F46" i="5"/>
  <c r="F45" i="5"/>
  <c r="F44" i="5"/>
  <c r="F43" i="5"/>
  <c r="F42" i="5"/>
  <c r="F41" i="5"/>
  <c r="M8" i="6" l="1"/>
  <c r="N8" i="6" s="1"/>
  <c r="M5" i="6"/>
  <c r="N5" i="6" s="1"/>
  <c r="M7" i="6"/>
  <c r="N7" i="6" s="1"/>
  <c r="M6" i="6"/>
  <c r="N6" i="6" s="1"/>
  <c r="B16" i="3" l="1"/>
  <c r="B17" i="3"/>
  <c r="D10" i="3"/>
  <c r="D11" i="3"/>
  <c r="B24" i="3" s="1"/>
  <c r="D9" i="3"/>
  <c r="B22" i="3" l="1"/>
  <c r="B23" i="3"/>
  <c r="B15" i="3"/>
</calcChain>
</file>

<file path=xl/sharedStrings.xml><?xml version="1.0" encoding="utf-8"?>
<sst xmlns="http://schemas.openxmlformats.org/spreadsheetml/2006/main" count="1014" uniqueCount="339">
  <si>
    <t>***************************************************************************************************************************************************</t>
  </si>
  <si>
    <t>*   The following results were generated the 16/09/2020 at 15:21:36 with Fstat for windows, V2.9.4  (June. 2003) from file R-microplusCreate.dat. *</t>
  </si>
  <si>
    <t xml:space="preserve">      </t>
  </si>
  <si>
    <t xml:space="preserve">  pop1</t>
  </si>
  <si>
    <t xml:space="preserve">  pop2</t>
  </si>
  <si>
    <t xml:space="preserve">  pop3</t>
  </si>
  <si>
    <t xml:space="preserve">  pop4</t>
  </si>
  <si>
    <t xml:space="preserve">  pop5</t>
  </si>
  <si>
    <t xml:space="preserve">  pop6</t>
  </si>
  <si>
    <t xml:space="preserve">  pop7</t>
  </si>
  <si>
    <t xml:space="preserve">  pop8</t>
  </si>
  <si>
    <t xml:space="preserve"> All_W</t>
  </si>
  <si>
    <t>All_UW</t>
  </si>
  <si>
    <t xml:space="preserve">    Locus: B12</t>
  </si>
  <si>
    <t xml:space="preserve">     N</t>
  </si>
  <si>
    <t>p: 192</t>
  </si>
  <si>
    <t>p: 194</t>
  </si>
  <si>
    <t>p: 196</t>
  </si>
  <si>
    <t>p: 198</t>
  </si>
  <si>
    <t>p: 200</t>
  </si>
  <si>
    <t>p: 203</t>
  </si>
  <si>
    <t xml:space="preserve">    Locus: C07</t>
  </si>
  <si>
    <t>p: 145</t>
  </si>
  <si>
    <t>p: 150</t>
  </si>
  <si>
    <t>p: 168</t>
  </si>
  <si>
    <t>p: 176</t>
  </si>
  <si>
    <t>p: 178</t>
  </si>
  <si>
    <t>p: 179</t>
  </si>
  <si>
    <t>p: 185</t>
  </si>
  <si>
    <t xml:space="preserve">    Locus: D12</t>
  </si>
  <si>
    <t>p:  82</t>
  </si>
  <si>
    <t>p:  92</t>
  </si>
  <si>
    <t>p:  98</t>
  </si>
  <si>
    <t>p: 100</t>
  </si>
  <si>
    <t>p: 102</t>
  </si>
  <si>
    <t>p: 104</t>
  </si>
  <si>
    <t>p: 108</t>
  </si>
  <si>
    <t>p: 110</t>
  </si>
  <si>
    <t>p: 112</t>
  </si>
  <si>
    <t>p: 114</t>
  </si>
  <si>
    <t>p: 116</t>
  </si>
  <si>
    <t>p: 118</t>
  </si>
  <si>
    <t xml:space="preserve">    Locus: D10</t>
  </si>
  <si>
    <t>p: 151</t>
  </si>
  <si>
    <t>p: 152</t>
  </si>
  <si>
    <t>p: 153</t>
  </si>
  <si>
    <t>p: 154</t>
  </si>
  <si>
    <t>p: 155</t>
  </si>
  <si>
    <t>p: 157</t>
  </si>
  <si>
    <t>p: 160</t>
  </si>
  <si>
    <t xml:space="preserve">    Locus: A12</t>
  </si>
  <si>
    <t>p: 191</t>
  </si>
  <si>
    <t>p: 195</t>
  </si>
  <si>
    <t>p: 197</t>
  </si>
  <si>
    <t>p: 199</t>
  </si>
  <si>
    <t xml:space="preserve">    Locus: C03</t>
  </si>
  <si>
    <t>p: 144</t>
  </si>
  <si>
    <t>p: 146</t>
  </si>
  <si>
    <t>p: 148</t>
  </si>
  <si>
    <t>p: 156</t>
  </si>
  <si>
    <t>p: 158</t>
  </si>
  <si>
    <t>************************************************</t>
  </si>
  <si>
    <t xml:space="preserve">Gene diversity per locus and population : </t>
  </si>
  <si>
    <t>B12</t>
  </si>
  <si>
    <t>C07</t>
  </si>
  <si>
    <t>D12</t>
  </si>
  <si>
    <t>D10</t>
  </si>
  <si>
    <t>A12</t>
  </si>
  <si>
    <t>C03</t>
  </si>
  <si>
    <t xml:space="preserve">number of alleles sampled : </t>
  </si>
  <si>
    <t xml:space="preserve">Fis Per population : </t>
  </si>
  <si>
    <t xml:space="preserve">All </t>
  </si>
  <si>
    <t>P-value for Fis within samples.</t>
  </si>
  <si>
    <t>based on : 10000 randomisations.</t>
  </si>
  <si>
    <t>Indicative adjusted nominal level (5%) for one table is :    0.00104</t>
  </si>
  <si>
    <t>Proportion of randomisations that gave a LARGER Fis than the observed:</t>
  </si>
  <si>
    <t>Proportion of randomisations that gave a SMALLER Fis than the observed:</t>
  </si>
  <si>
    <t xml:space="preserve">Nei's estimation of heterozygosity </t>
  </si>
  <si>
    <t>LocName</t>
  </si>
  <si>
    <t xml:space="preserve">    Ho</t>
  </si>
  <si>
    <t xml:space="preserve">    Hs</t>
  </si>
  <si>
    <t xml:space="preserve">    Ht</t>
  </si>
  <si>
    <t xml:space="preserve">   Dst</t>
  </si>
  <si>
    <t xml:space="preserve">  Dst'</t>
  </si>
  <si>
    <t xml:space="preserve">   Ht'</t>
  </si>
  <si>
    <t xml:space="preserve">   Fst</t>
  </si>
  <si>
    <t xml:space="preserve">  Fst'</t>
  </si>
  <si>
    <t xml:space="preserve">   Fis</t>
  </si>
  <si>
    <t>Overall</t>
  </si>
  <si>
    <t>*******************************************************</t>
  </si>
  <si>
    <t>P-value for genotypic disequilibrium</t>
  </si>
  <si>
    <t>based on      10000 permutations.</t>
  </si>
  <si>
    <t xml:space="preserve">   All</t>
  </si>
  <si>
    <t>B12 X C07</t>
  </si>
  <si>
    <t>B12 X D12</t>
  </si>
  <si>
    <t>B12 X D10</t>
  </si>
  <si>
    <t>B12 X A12</t>
  </si>
  <si>
    <t>B12 X C03</t>
  </si>
  <si>
    <t>C07 X D12</t>
  </si>
  <si>
    <t>C07 X D10</t>
  </si>
  <si>
    <t>C07 X A12</t>
  </si>
  <si>
    <t>C07 X C03</t>
  </si>
  <si>
    <t>D12 X D10</t>
  </si>
  <si>
    <t>D12 X A12</t>
  </si>
  <si>
    <t>D12 X C03</t>
  </si>
  <si>
    <t>D10 X A12</t>
  </si>
  <si>
    <t>D10 X C03</t>
  </si>
  <si>
    <t>A12 X C03</t>
  </si>
  <si>
    <t>Weir &amp; Cockerham (1984) estimation of Fit (CapF), Fst (theta) and Fis (smallF).</t>
  </si>
  <si>
    <t>relat is Relatedness estimated following Queller &amp; Goodnight (1989)</t>
  </si>
  <si>
    <t>relatc is relatedness inbreeding corrected following Pamilo (1984, 1985)</t>
  </si>
  <si>
    <t>sig_a, sig_b and sig_w are the component of variance</t>
  </si>
  <si>
    <t>among samples, among individuals within samples and within individuals respectively.</t>
  </si>
  <si>
    <t xml:space="preserve"> For locus : B12</t>
  </si>
  <si>
    <t>Allele</t>
  </si>
  <si>
    <t xml:space="preserve">  Capf</t>
  </si>
  <si>
    <t xml:space="preserve"> Theta</t>
  </si>
  <si>
    <t>Smallf</t>
  </si>
  <si>
    <t xml:space="preserve"> Relat</t>
  </si>
  <si>
    <t>Relatc</t>
  </si>
  <si>
    <t xml:space="preserve"> Sig_a</t>
  </si>
  <si>
    <t xml:space="preserve"> Sig_b</t>
  </si>
  <si>
    <t xml:space="preserve"> Sig_w</t>
  </si>
  <si>
    <t xml:space="preserve">  All</t>
  </si>
  <si>
    <t xml:space="preserve"> For locus : C07</t>
  </si>
  <si>
    <t xml:space="preserve"> For locus : D12</t>
  </si>
  <si>
    <t xml:space="preserve"> For locus : D10</t>
  </si>
  <si>
    <t xml:space="preserve"> For locus : A12</t>
  </si>
  <si>
    <t xml:space="preserve"> For locus : C03</t>
  </si>
  <si>
    <t xml:space="preserve"> Over all loci</t>
  </si>
  <si>
    <t>Jackknifing over populations.</t>
  </si>
  <si>
    <t xml:space="preserve"> Total</t>
  </si>
  <si>
    <t xml:space="preserve"> Means</t>
  </si>
  <si>
    <t xml:space="preserve"> Std. Err.</t>
  </si>
  <si>
    <t xml:space="preserve"> Jackknifing over loci.</t>
  </si>
  <si>
    <t xml:space="preserve"> total</t>
  </si>
  <si>
    <t xml:space="preserve">         Bootstrapping over Loci.</t>
  </si>
  <si>
    <t xml:space="preserve">         95% Confidence Interval.</t>
  </si>
  <si>
    <t xml:space="preserve">  CapF</t>
  </si>
  <si>
    <t xml:space="preserve"> theta</t>
  </si>
  <si>
    <t xml:space="preserve">         99% Confidence Interval.</t>
  </si>
  <si>
    <t>Randomising alleles within samples.</t>
  </si>
  <si>
    <t>Testing for Hardy-Weinberg within samples.</t>
  </si>
  <si>
    <t>Statistic used to classified tables is smallf (Fis).</t>
  </si>
  <si>
    <t>Prop rand. larger than observed in [</t>
  </si>
  <si>
    <t xml:space="preserve">   0.05700]</t>
  </si>
  <si>
    <t xml:space="preserve">   0.15590]</t>
  </si>
  <si>
    <t xml:space="preserve">   0.00020]</t>
  </si>
  <si>
    <t xml:space="preserve">   0.00010]</t>
  </si>
  <si>
    <t xml:space="preserve">   0.18890]</t>
  </si>
  <si>
    <t xml:space="preserve">   0.34110]</t>
  </si>
  <si>
    <t>All Loci</t>
  </si>
  <si>
    <t xml:space="preserve">Prop rand. larger than observed&lt; </t>
  </si>
  <si>
    <t>Randomising genotypes among samples.</t>
  </si>
  <si>
    <t>test based on : 10000 randomisations.</t>
  </si>
  <si>
    <t>testing for population differentiation,</t>
  </si>
  <si>
    <t>NOT ASSUMING RANDOM MATING within samples.</t>
  </si>
  <si>
    <t>Statistic used is the log-likelihood G (Goudet et al, 1996)</t>
  </si>
  <si>
    <t xml:space="preserve">Number of complete multilocus genotypes in the different samples: </t>
  </si>
  <si>
    <t>Locus pair</t>
  </si>
  <si>
    <t>p-value</t>
  </si>
  <si>
    <t>Bourail</t>
  </si>
  <si>
    <t>La Foa</t>
  </si>
  <si>
    <t>Apparentement moyen des adultes en couple</t>
  </si>
  <si>
    <t>Canala</t>
  </si>
  <si>
    <t>Port Laguerre</t>
  </si>
  <si>
    <t>FIS</t>
  </si>
  <si>
    <t>Relatedness</t>
  </si>
  <si>
    <t>Apparentement attendu entre un frére et une sœur dans une population avec je FIS et le R ci-dessus</t>
  </si>
  <si>
    <t>R_FS/NC</t>
  </si>
  <si>
    <t>Apparentement moyen entre membre du même couple avec 16% de couples frères/sœurs</t>
  </si>
  <si>
    <t>b</t>
  </si>
  <si>
    <t>R-moyen/16%FS</t>
  </si>
  <si>
    <t>Moyenne</t>
  </si>
  <si>
    <t>li</t>
  </si>
  <si>
    <t>ls</t>
  </si>
  <si>
    <t>Apparentement moyen total</t>
  </si>
  <si>
    <t>Tous</t>
  </si>
  <si>
    <t>R de Fstat</t>
  </si>
  <si>
    <t>R de ML-Relate</t>
  </si>
  <si>
    <t>p</t>
  </si>
  <si>
    <t>Spearman's rank correlation rho</t>
  </si>
  <si>
    <t>data:  Allele and Capf</t>
  </si>
  <si>
    <t>S = 32, p-value = 0.5986</t>
  </si>
  <si>
    <t>alternative hypothesis: true rho is less than 0</t>
  </si>
  <si>
    <t>sample estimates:</t>
  </si>
  <si>
    <t xml:space="preserve">       rho </t>
  </si>
  <si>
    <t>S = 70.922, p-value = 0.6436</t>
  </si>
  <si>
    <t xml:space="preserve">      rho </t>
  </si>
  <si>
    <t>S = 298, p-value = 0.4519</t>
  </si>
  <si>
    <t xml:space="preserve">        rho </t>
  </si>
  <si>
    <t>weight</t>
  </si>
  <si>
    <t>&gt; LinearModel.1 &lt;- lm(Capf ~ Allele, data=Dataset, weights=weight)</t>
  </si>
  <si>
    <t>&gt; summary(LinearModel.1)</t>
  </si>
  <si>
    <t>S = 123.23, p-value = 0.1216</t>
  </si>
  <si>
    <t>Call:</t>
  </si>
  <si>
    <t>lm(formula = Capf ~ Allele, data = Dataset, weights = weight)</t>
  </si>
  <si>
    <t>Weighted Residuals:</t>
  </si>
  <si>
    <t xml:space="preserve">      Min        1Q    Median        3Q       Max </t>
  </si>
  <si>
    <t xml:space="preserve">-0.007618 -0.003418 -0.001406  0.002723  0.009187 </t>
  </si>
  <si>
    <t>Coefficients:</t>
  </si>
  <si>
    <t xml:space="preserve">             Estimate Std. Error t value Pr(&gt;|t|)</t>
  </si>
  <si>
    <t>(Intercept)  1.532040   0.961960   1.593    0.162</t>
  </si>
  <si>
    <t>Allele      -0.009380   0.006292  -1.491    0.187</t>
  </si>
  <si>
    <t>Residual standard error: 0.005866 on 6 degrees of freedom</t>
  </si>
  <si>
    <t>Multiple R-squared:  0.2703,</t>
  </si>
  <si>
    <t xml:space="preserve">Adjusted R-squared:  0.1487 </t>
  </si>
  <si>
    <t>F-statistic: 2.222 on 1 and 6 DF,  p-value: 0.1866</t>
  </si>
  <si>
    <t>&gt; LinearModel.2 &lt;- lm(Smallf ~ Allele, data=Dataset, weights=weight)</t>
  </si>
  <si>
    <t>&gt; summary(LinearModel.2)</t>
  </si>
  <si>
    <t>lm(formula = Smallf ~ Allele, data = Dataset, weights = weight)</t>
  </si>
  <si>
    <t xml:space="preserve">-0.006600 -0.004361 -0.002322  0.000889  0.010830 </t>
  </si>
  <si>
    <t>(Intercept)  1.234842   1.077185   1.146    0.295</t>
  </si>
  <si>
    <t>Allele      -0.007507   0.007046  -1.065    0.328</t>
  </si>
  <si>
    <t>Residual standard error: 0.006569 on 6 degrees of freedom</t>
  </si>
  <si>
    <t>Multiple R-squared:  0.1591,</t>
  </si>
  <si>
    <t xml:space="preserve">Adjusted R-squared:  0.01895 </t>
  </si>
  <si>
    <t>F-statistic: 1.135 on 1 and 6 DF,  p-value: 0.3276</t>
  </si>
  <si>
    <t>S = 16, p-value = 0.6583</t>
  </si>
  <si>
    <t xml:space="preserve">rho </t>
  </si>
  <si>
    <t>S = 200, p-value = 0.02944</t>
  </si>
  <si>
    <t>LinearModel.2 &lt;- lm(Capf ~ Allele, data=Dataset, weights=weight)</t>
  </si>
  <si>
    <t xml:space="preserve">       Min         1Q     Median         3Q        Max </t>
  </si>
  <si>
    <t xml:space="preserve">-0.0160323 -0.0014385 -0.0001595  0.0031959  0.0240419 </t>
  </si>
  <si>
    <t>(Intercept)  0.509391   0.317165   1.606    0.152</t>
  </si>
  <si>
    <t>Allele      -0.003188   0.002068  -1.542    0.167</t>
  </si>
  <si>
    <t>Residual standard error: 0.01134 on 7 degrees of freedom</t>
  </si>
  <si>
    <t>Multiple R-squared:  0.2535,</t>
  </si>
  <si>
    <t xml:space="preserve">Adjusted R-squared:  0.1469 </t>
  </si>
  <si>
    <t>F-statistic: 2.377 on 1 and 7 DF,  p-value: 0.167</t>
  </si>
  <si>
    <t>Subsample</t>
  </si>
  <si>
    <t>Locus</t>
  </si>
  <si>
    <t xml:space="preserve">   Null Present</t>
  </si>
  <si>
    <t>Brookfield 2</t>
  </si>
  <si>
    <t>f(ExpBlks)</t>
  </si>
  <si>
    <t>Stuttering</t>
  </si>
  <si>
    <t>N</t>
  </si>
  <si>
    <t>ExpNBlanks</t>
  </si>
  <si>
    <t>Null alleles</t>
  </si>
  <si>
    <t>script null alleles</t>
  </si>
  <si>
    <t>Script stuttering</t>
  </si>
  <si>
    <t>Boulouparis</t>
  </si>
  <si>
    <t xml:space="preserve">B12            </t>
  </si>
  <si>
    <t>no</t>
  </si>
  <si>
    <t>f(ExpBlanks)</t>
  </si>
  <si>
    <t>ObsBlanks</t>
  </si>
  <si>
    <t>p-value (exact binomial test</t>
  </si>
  <si>
    <t>p-value (exact binomial test)</t>
  </si>
  <si>
    <t>p-Stutter-BH</t>
  </si>
  <si>
    <t xml:space="preserve">C07            </t>
  </si>
  <si>
    <t>binom.test(2,8,0.05,alternative="greater")</t>
  </si>
  <si>
    <t xml:space="preserve">D12            </t>
  </si>
  <si>
    <t xml:space="preserve">D10            </t>
  </si>
  <si>
    <t xml:space="preserve"> binom.test(47,698,0.04671584,alternative="less")</t>
  </si>
  <si>
    <t xml:space="preserve">A12            </t>
  </si>
  <si>
    <t xml:space="preserve">C03            </t>
  </si>
  <si>
    <t>&gt; p.adjust(c(0.05724,1,1,0.3366,0.05724,1),method="BH")</t>
  </si>
  <si>
    <t>[1] 0.17172 1.00000 1.00000 0.67320 0.17172 1.00000</t>
  </si>
  <si>
    <t>Gadji</t>
  </si>
  <si>
    <t>yes</t>
  </si>
  <si>
    <t>Poquereux</t>
  </si>
  <si>
    <t>Sarramea</t>
  </si>
  <si>
    <t>p-value (bilateral)</t>
  </si>
  <si>
    <t>StdrdErr</t>
  </si>
  <si>
    <t>n</t>
  </si>
  <si>
    <t>t</t>
  </si>
  <si>
    <t>FST</t>
  </si>
  <si>
    <t>data:  FIS and FST</t>
  </si>
  <si>
    <t>S = 44.269, p-value = 0.694</t>
  </si>
  <si>
    <t>alternative hypothesis: true rho is greater than 0</t>
  </si>
  <si>
    <t>Average Host</t>
  </si>
  <si>
    <t>Average</t>
  </si>
  <si>
    <t>Average Farm</t>
  </si>
  <si>
    <t>Full sib mating rate</t>
  </si>
  <si>
    <t>ratio</t>
  </si>
  <si>
    <t>StdrdErr Host</t>
  </si>
  <si>
    <t>StdrdErr Farm</t>
  </si>
  <si>
    <t>Blanks</t>
  </si>
  <si>
    <t>data:  Blanks and FIS</t>
  </si>
  <si>
    <t>S = 36, p-value = 0.5403</t>
  </si>
  <si>
    <t>S = 6, p-value = 0.1167</t>
  </si>
  <si>
    <t>Ferme1</t>
  </si>
  <si>
    <t>Ferme2</t>
  </si>
  <si>
    <t>DistGeo(m)</t>
  </si>
  <si>
    <t>FST_FreeNA</t>
  </si>
  <si>
    <t>FST_FreeNALi</t>
  </si>
  <si>
    <t>FST_FreeNALs</t>
  </si>
  <si>
    <t>LN(D_Geo)</t>
  </si>
  <si>
    <t>FST_R</t>
  </si>
  <si>
    <t>FST_Ri</t>
  </si>
  <si>
    <t>FST_Rs</t>
  </si>
  <si>
    <t>LaFoa</t>
  </si>
  <si>
    <t>PortLaguerre</t>
  </si>
  <si>
    <t>pente</t>
  </si>
  <si>
    <t>Nb</t>
  </si>
  <si>
    <t>Nm</t>
  </si>
  <si>
    <t>Ne</t>
  </si>
  <si>
    <t>S (m²)</t>
  </si>
  <si>
    <t>De</t>
  </si>
  <si>
    <t>delta</t>
  </si>
  <si>
    <t>GrandMinNe</t>
  </si>
  <si>
    <t>Grand average Ne</t>
  </si>
  <si>
    <t>GrandMaxNe</t>
  </si>
  <si>
    <t>LD</t>
  </si>
  <si>
    <t>Subsamples</t>
  </si>
  <si>
    <t>All</t>
  </si>
  <si>
    <t>Coancestry</t>
  </si>
  <si>
    <t>Estim</t>
  </si>
  <si>
    <t>Balloux</t>
  </si>
  <si>
    <t>Infinite</t>
  </si>
  <si>
    <t>Min</t>
  </si>
  <si>
    <t>Max</t>
  </si>
  <si>
    <t>Weight</t>
  </si>
  <si>
    <t>GrandAverage</t>
  </si>
  <si>
    <t>GrandMin</t>
  </si>
  <si>
    <t>GrandMax</t>
  </si>
  <si>
    <t>Première édition</t>
  </si>
  <si>
    <t>moyenne</t>
  </si>
  <si>
    <t>De(/km²)</t>
  </si>
  <si>
    <t>De (/m²)</t>
  </si>
  <si>
    <t>D (/m²)</t>
  </si>
  <si>
    <t>D(/km²)</t>
  </si>
  <si>
    <t>Surface grande île (km²</t>
  </si>
  <si>
    <t>Proportion de la surface agricole utilisée</t>
  </si>
  <si>
    <t>Anonymous, 2014. L'agriculture calédonienne de 2004 à 2013. Service des statistiques et des affaires rurales, Pôle statistique et études rurales, Direction des Affaires Vétérinaires, Alimentaires et Rurales (Davar), République Française, Gouvernement de la Nouvelle-Calédonie, https://davar.gouv.nc/sites/default/files/atoms/files/lagriculture_caledonienne_de_2004_a_2013.pdf.</t>
  </si>
  <si>
    <t>Proportion de la SAU pour les bovins</t>
  </si>
  <si>
    <t>S_Bovins</t>
  </si>
  <si>
    <t>S_Ferme</t>
  </si>
  <si>
    <t>n_fermes</t>
  </si>
  <si>
    <t>n_fermes-NC</t>
  </si>
  <si>
    <t>Ne_Tot-NC</t>
  </si>
  <si>
    <t>De_NC</t>
  </si>
  <si>
    <t>S_NC (km²)</t>
  </si>
  <si>
    <t>delta_NC</t>
  </si>
  <si>
    <t>SAU</t>
  </si>
  <si>
    <t>n_fermes-2004</t>
  </si>
  <si>
    <t>Ne_Tot-NC-2004</t>
  </si>
  <si>
    <t>De_NC-2004</t>
  </si>
  <si>
    <t>delta_NC-2004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</si>
</sst>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65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FISFST!$C$1</c:f>
              <c:strCache>
                <c:ptCount val="1"/>
                <c:pt idx="0">
                  <c:v>FIS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FISFST!$B$2:$B$9</c:f>
              <c:strCache>
                <c:ptCount val="8"/>
                <c:pt idx="0">
                  <c:v>B12</c:v>
                </c:pt>
                <c:pt idx="1">
                  <c:v>C07</c:v>
                </c:pt>
                <c:pt idx="2">
                  <c:v>D12</c:v>
                </c:pt>
                <c:pt idx="3">
                  <c:v>D10</c:v>
                </c:pt>
                <c:pt idx="4">
                  <c:v>A12</c:v>
                </c:pt>
                <c:pt idx="5">
                  <c:v>C03</c:v>
                </c:pt>
                <c:pt idx="6">
                  <c:v>Average Host</c:v>
                </c:pt>
                <c:pt idx="7">
                  <c:v>Average Farm</c:v>
                </c:pt>
              </c:strCache>
            </c:strRef>
          </c:cat>
          <c:val>
            <c:numRef>
              <c:f>FISFST!$C$2:$C$9</c:f>
              <c:numCache>
                <c:formatCode>General</c:formatCode>
                <c:ptCount val="8"/>
                <c:pt idx="0">
                  <c:v>3.5999999999999997E-2</c:v>
                </c:pt>
                <c:pt idx="1">
                  <c:v>2.4E-2</c:v>
                </c:pt>
                <c:pt idx="2">
                  <c:v>8.8999999999999996E-2</c:v>
                </c:pt>
                <c:pt idx="3">
                  <c:v>8.6999999999999994E-2</c:v>
                </c:pt>
                <c:pt idx="4">
                  <c:v>2.3E-2</c:v>
                </c:pt>
                <c:pt idx="5">
                  <c:v>6.0000000000000001E-3</c:v>
                </c:pt>
                <c:pt idx="6">
                  <c:v>4.2999999999999997E-2</c:v>
                </c:pt>
                <c:pt idx="7">
                  <c:v>4.3999999999999997E-2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0-48D5-B52F-137CEAD0D336}"/>
            </c:ext>
          </c:extLst>
        </c:ser>
        <c:ser>
          <c:idx val="1"/>
          <c:order val="1"/>
          <c:tx>
            <c:strRef>
              <c:f>FISFST!$D$1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FISFST!$B$2:$B$9</c:f>
              <c:strCache>
                <c:ptCount val="8"/>
                <c:pt idx="0">
                  <c:v>B12</c:v>
                </c:pt>
                <c:pt idx="1">
                  <c:v>C07</c:v>
                </c:pt>
                <c:pt idx="2">
                  <c:v>D12</c:v>
                </c:pt>
                <c:pt idx="3">
                  <c:v>D10</c:v>
                </c:pt>
                <c:pt idx="4">
                  <c:v>A12</c:v>
                </c:pt>
                <c:pt idx="5">
                  <c:v>C03</c:v>
                </c:pt>
                <c:pt idx="6">
                  <c:v>Average Host</c:v>
                </c:pt>
                <c:pt idx="7">
                  <c:v>Average Farm</c:v>
                </c:pt>
              </c:strCache>
            </c:strRef>
          </c:cat>
          <c:val>
            <c:numRef>
              <c:f>FISFST!$D$2:$D$9</c:f>
              <c:numCache>
                <c:formatCode>General</c:formatCode>
                <c:ptCount val="8"/>
                <c:pt idx="0">
                  <c:v>-2.3071066960342938E-2</c:v>
                </c:pt>
                <c:pt idx="1">
                  <c:v>-2.4886400243042429E-2</c:v>
                </c:pt>
                <c:pt idx="2">
                  <c:v>2.7891999696196962E-2</c:v>
                </c:pt>
                <c:pt idx="3">
                  <c:v>2.589199969619696E-2</c:v>
                </c:pt>
                <c:pt idx="4">
                  <c:v>-3.1997200273422732E-2</c:v>
                </c:pt>
                <c:pt idx="5">
                  <c:v>-3.4738666869202024E-2</c:v>
                </c:pt>
                <c:pt idx="6">
                  <c:v>1.9E-2</c:v>
                </c:pt>
                <c:pt idx="7">
                  <c:v>1.9E-2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0-48D5-B52F-137CEAD0D336}"/>
            </c:ext>
          </c:extLst>
        </c:ser>
        <c:ser>
          <c:idx val="2"/>
          <c:order val="2"/>
          <c:tx>
            <c:strRef>
              <c:f>FISFST!$E$1</c:f>
              <c:strCache>
                <c:ptCount val="1"/>
                <c:pt idx="0">
                  <c:v>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FISFST!$B$2:$B$9</c:f>
              <c:strCache>
                <c:ptCount val="8"/>
                <c:pt idx="0">
                  <c:v>B12</c:v>
                </c:pt>
                <c:pt idx="1">
                  <c:v>C07</c:v>
                </c:pt>
                <c:pt idx="2">
                  <c:v>D12</c:v>
                </c:pt>
                <c:pt idx="3">
                  <c:v>D10</c:v>
                </c:pt>
                <c:pt idx="4">
                  <c:v>A12</c:v>
                </c:pt>
                <c:pt idx="5">
                  <c:v>C03</c:v>
                </c:pt>
                <c:pt idx="6">
                  <c:v>Average Host</c:v>
                </c:pt>
                <c:pt idx="7">
                  <c:v>Average Farm</c:v>
                </c:pt>
              </c:strCache>
            </c:strRef>
          </c:cat>
          <c:val>
            <c:numRef>
              <c:f>FISFST!$E$2:$E$9</c:f>
              <c:numCache>
                <c:formatCode>General</c:formatCode>
                <c:ptCount val="8"/>
                <c:pt idx="0">
                  <c:v>9.5071066960342926E-2</c:v>
                </c:pt>
                <c:pt idx="1">
                  <c:v>7.2886400243042437E-2</c:v>
                </c:pt>
                <c:pt idx="2">
                  <c:v>0.15010800030380303</c:v>
                </c:pt>
                <c:pt idx="3">
                  <c:v>0.14810800030380303</c:v>
                </c:pt>
                <c:pt idx="4">
                  <c:v>7.7997200273422732E-2</c:v>
                </c:pt>
                <c:pt idx="5">
                  <c:v>4.6738666869202021E-2</c:v>
                </c:pt>
                <c:pt idx="6">
                  <c:v>6.9000000000000006E-2</c:v>
                </c:pt>
                <c:pt idx="7">
                  <c:v>7.0999999999999994E-2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20-48D5-B52F-137CEAD0D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521951"/>
        <c:axId val="1901511135"/>
      </c:lineChart>
      <c:catAx>
        <c:axId val="1901521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01511135"/>
        <c:crosses val="autoZero"/>
        <c:auto val="1"/>
        <c:lblAlgn val="ctr"/>
        <c:lblOffset val="100"/>
        <c:noMultiLvlLbl val="0"/>
      </c:catAx>
      <c:valAx>
        <c:axId val="19015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01521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FISFST!$M$1</c:f>
              <c:strCache>
                <c:ptCount val="1"/>
                <c:pt idx="0">
                  <c:v>FST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FISFST!$L$2:$L$9</c:f>
              <c:strCache>
                <c:ptCount val="8"/>
                <c:pt idx="0">
                  <c:v>B12</c:v>
                </c:pt>
                <c:pt idx="1">
                  <c:v>C07</c:v>
                </c:pt>
                <c:pt idx="2">
                  <c:v>D12</c:v>
                </c:pt>
                <c:pt idx="3">
                  <c:v>D10</c:v>
                </c:pt>
                <c:pt idx="4">
                  <c:v>A12</c:v>
                </c:pt>
                <c:pt idx="5">
                  <c:v>C03</c:v>
                </c:pt>
                <c:pt idx="6">
                  <c:v>Average Host</c:v>
                </c:pt>
                <c:pt idx="7">
                  <c:v>Average Farm</c:v>
                </c:pt>
              </c:strCache>
            </c:strRef>
          </c:cat>
          <c:val>
            <c:numRef>
              <c:f>FISFST!$M$2:$M$9</c:f>
              <c:numCache>
                <c:formatCode>General</c:formatCode>
                <c:ptCount val="8"/>
                <c:pt idx="0">
                  <c:v>1.2E-2</c:v>
                </c:pt>
                <c:pt idx="1">
                  <c:v>2.1000000000000001E-2</c:v>
                </c:pt>
                <c:pt idx="2">
                  <c:v>1.4999999999999999E-2</c:v>
                </c:pt>
                <c:pt idx="3">
                  <c:v>1.2E-2</c:v>
                </c:pt>
                <c:pt idx="4">
                  <c:v>1.2999999999999999E-2</c:v>
                </c:pt>
                <c:pt idx="5">
                  <c:v>1.4999999999999999E-2</c:v>
                </c:pt>
                <c:pt idx="6">
                  <c:v>1.4999999999999999E-2</c:v>
                </c:pt>
                <c:pt idx="7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1-41D7-A147-151E28D7C5BA}"/>
            </c:ext>
          </c:extLst>
        </c:ser>
        <c:ser>
          <c:idx val="1"/>
          <c:order val="1"/>
          <c:tx>
            <c:strRef>
              <c:f>FISFST!$N$1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FISFST!$L$2:$L$9</c:f>
              <c:strCache>
                <c:ptCount val="8"/>
                <c:pt idx="0">
                  <c:v>B12</c:v>
                </c:pt>
                <c:pt idx="1">
                  <c:v>C07</c:v>
                </c:pt>
                <c:pt idx="2">
                  <c:v>D12</c:v>
                </c:pt>
                <c:pt idx="3">
                  <c:v>D10</c:v>
                </c:pt>
                <c:pt idx="4">
                  <c:v>A12</c:v>
                </c:pt>
                <c:pt idx="5">
                  <c:v>C03</c:v>
                </c:pt>
                <c:pt idx="6">
                  <c:v>Average Host</c:v>
                </c:pt>
                <c:pt idx="7">
                  <c:v>Average Farm</c:v>
                </c:pt>
              </c:strCache>
            </c:strRef>
          </c:cat>
          <c:val>
            <c:numRef>
              <c:f>FISFST!$N$2:$N$9</c:f>
              <c:numCache>
                <c:formatCode>General</c:formatCode>
                <c:ptCount val="8"/>
                <c:pt idx="0">
                  <c:v>-2.2160006076060723E-4</c:v>
                </c:pt>
                <c:pt idx="1">
                  <c:v>8.7783999392393938E-3</c:v>
                </c:pt>
                <c:pt idx="2">
                  <c:v>-1.2954667476808082E-3</c:v>
                </c:pt>
                <c:pt idx="3">
                  <c:v>1.8153332826994946E-3</c:v>
                </c:pt>
                <c:pt idx="4">
                  <c:v>-1.2585334042207082E-3</c:v>
                </c:pt>
                <c:pt idx="5">
                  <c:v>2.778399939239392E-3</c:v>
                </c:pt>
                <c:pt idx="6">
                  <c:v>1.2E-2</c:v>
                </c:pt>
                <c:pt idx="7">
                  <c:v>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1-41D7-A147-151E28D7C5BA}"/>
            </c:ext>
          </c:extLst>
        </c:ser>
        <c:ser>
          <c:idx val="2"/>
          <c:order val="2"/>
          <c:tx>
            <c:strRef>
              <c:f>FISFST!$O$1</c:f>
              <c:strCache>
                <c:ptCount val="1"/>
                <c:pt idx="0">
                  <c:v>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FISFST!$L$2:$L$9</c:f>
              <c:strCache>
                <c:ptCount val="8"/>
                <c:pt idx="0">
                  <c:v>B12</c:v>
                </c:pt>
                <c:pt idx="1">
                  <c:v>C07</c:v>
                </c:pt>
                <c:pt idx="2">
                  <c:v>D12</c:v>
                </c:pt>
                <c:pt idx="3">
                  <c:v>D10</c:v>
                </c:pt>
                <c:pt idx="4">
                  <c:v>A12</c:v>
                </c:pt>
                <c:pt idx="5">
                  <c:v>C03</c:v>
                </c:pt>
                <c:pt idx="6">
                  <c:v>Average Host</c:v>
                </c:pt>
                <c:pt idx="7">
                  <c:v>Average Farm</c:v>
                </c:pt>
              </c:strCache>
            </c:strRef>
          </c:cat>
          <c:val>
            <c:numRef>
              <c:f>FISFST!$O$2:$O$9</c:f>
              <c:numCache>
                <c:formatCode>General</c:formatCode>
                <c:ptCount val="8"/>
                <c:pt idx="0">
                  <c:v>2.4221600060760608E-2</c:v>
                </c:pt>
                <c:pt idx="1">
                  <c:v>3.3221600060760609E-2</c:v>
                </c:pt>
                <c:pt idx="2">
                  <c:v>3.1295466747680807E-2</c:v>
                </c:pt>
                <c:pt idx="3">
                  <c:v>2.2184666717300506E-2</c:v>
                </c:pt>
                <c:pt idx="4">
                  <c:v>2.7258533404220707E-2</c:v>
                </c:pt>
                <c:pt idx="5">
                  <c:v>2.7221600060760607E-2</c:v>
                </c:pt>
                <c:pt idx="6">
                  <c:v>1.7000000000000001E-2</c:v>
                </c:pt>
                <c:pt idx="7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41-41D7-A147-151E28D7C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858047"/>
        <c:axId val="1776856799"/>
      </c:lineChart>
      <c:catAx>
        <c:axId val="1776858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76856799"/>
        <c:crosses val="autoZero"/>
        <c:auto val="1"/>
        <c:lblAlgn val="ctr"/>
        <c:lblOffset val="100"/>
        <c:noMultiLvlLbl val="0"/>
      </c:catAx>
      <c:valAx>
        <c:axId val="1776856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76858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[1]SAD!$B$40</c:f>
              <c:strCache>
                <c:ptCount val="1"/>
                <c:pt idx="0">
                  <c:v>  Capf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2490376202974628E-2"/>
                  <c:y val="-0.6374806794983960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[1]SAD!$A$41:$A$48</c:f>
              <c:numCache>
                <c:formatCode>General</c:formatCode>
                <c:ptCount val="8"/>
                <c:pt idx="0">
                  <c:v>150</c:v>
                </c:pt>
                <c:pt idx="1">
                  <c:v>151</c:v>
                </c:pt>
                <c:pt idx="2">
                  <c:v>152</c:v>
                </c:pt>
                <c:pt idx="3">
                  <c:v>153</c:v>
                </c:pt>
                <c:pt idx="4">
                  <c:v>154</c:v>
                </c:pt>
                <c:pt idx="5">
                  <c:v>155</c:v>
                </c:pt>
                <c:pt idx="6">
                  <c:v>157</c:v>
                </c:pt>
                <c:pt idx="7">
                  <c:v>160</c:v>
                </c:pt>
              </c:numCache>
            </c:numRef>
          </c:xVal>
          <c:yVal>
            <c:numRef>
              <c:f>[1]SAD!$B$41:$B$48</c:f>
              <c:numCache>
                <c:formatCode>General</c:formatCode>
                <c:ptCount val="8"/>
                <c:pt idx="0">
                  <c:v>0</c:v>
                </c:pt>
                <c:pt idx="1">
                  <c:v>0.157</c:v>
                </c:pt>
                <c:pt idx="2">
                  <c:v>9.0999999999999998E-2</c:v>
                </c:pt>
                <c:pt idx="3">
                  <c:v>0.107</c:v>
                </c:pt>
                <c:pt idx="4">
                  <c:v>9.2999999999999999E-2</c:v>
                </c:pt>
                <c:pt idx="5">
                  <c:v>6.9000000000000006E-2</c:v>
                </c:pt>
                <c:pt idx="6">
                  <c:v>-1E-3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65-4B87-B76D-AC6F5837C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097823"/>
        <c:axId val="2119090751"/>
      </c:scatterChart>
      <c:valAx>
        <c:axId val="211909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19090751"/>
        <c:crosses val="autoZero"/>
        <c:crossBetween val="midCat"/>
      </c:valAx>
      <c:valAx>
        <c:axId val="2119090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190978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[1]SAD!$B$93</c:f>
              <c:strCache>
                <c:ptCount val="1"/>
                <c:pt idx="0">
                  <c:v>  Capf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2176946631671039E-2"/>
                  <c:y val="-0.6293817439486730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[1]SAD!$A$94:$A$102</c:f>
              <c:numCache>
                <c:formatCode>General</c:formatCode>
                <c:ptCount val="9"/>
                <c:pt idx="0">
                  <c:v>144</c:v>
                </c:pt>
                <c:pt idx="1">
                  <c:v>146</c:v>
                </c:pt>
                <c:pt idx="2">
                  <c:v>148</c:v>
                </c:pt>
                <c:pt idx="3">
                  <c:v>150</c:v>
                </c:pt>
                <c:pt idx="4">
                  <c:v>152</c:v>
                </c:pt>
                <c:pt idx="5">
                  <c:v>154</c:v>
                </c:pt>
                <c:pt idx="6">
                  <c:v>156</c:v>
                </c:pt>
                <c:pt idx="7">
                  <c:v>158</c:v>
                </c:pt>
                <c:pt idx="8">
                  <c:v>168</c:v>
                </c:pt>
              </c:numCache>
            </c:numRef>
          </c:xVal>
          <c:yVal>
            <c:numRef>
              <c:f>[1]SAD!$B$94:$B$102</c:f>
              <c:numCache>
                <c:formatCode>General</c:formatCode>
                <c:ptCount val="9"/>
                <c:pt idx="0">
                  <c:v>0.218</c:v>
                </c:pt>
                <c:pt idx="1">
                  <c:v>5.2999999999999999E-2</c:v>
                </c:pt>
                <c:pt idx="2">
                  <c:v>3.1E-2</c:v>
                </c:pt>
                <c:pt idx="3">
                  <c:v>-1E-3</c:v>
                </c:pt>
                <c:pt idx="4">
                  <c:v>-1.7000000000000001E-2</c:v>
                </c:pt>
                <c:pt idx="5">
                  <c:v>1.9E-2</c:v>
                </c:pt>
                <c:pt idx="6">
                  <c:v>0</c:v>
                </c:pt>
                <c:pt idx="7">
                  <c:v>5.0000000000000001E-3</c:v>
                </c:pt>
                <c:pt idx="8">
                  <c:v>-2E-3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E1-45EC-B3F5-6A3168B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5656927"/>
        <c:axId val="2115660671"/>
      </c:scatterChart>
      <c:valAx>
        <c:axId val="21156569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15660671"/>
        <c:crosses val="autoZero"/>
        <c:crossBetween val="midCat"/>
      </c:valAx>
      <c:valAx>
        <c:axId val="2115660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156569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Isoldist!$H$1</c:f>
              <c:strCache>
                <c:ptCount val="1"/>
                <c:pt idx="0">
                  <c:v>FST_R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2353937007874018"/>
                  <c:y val="-0.5596784776902886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Isoldist!$G$2:$G$29</c:f>
              <c:numCache>
                <c:formatCode>General</c:formatCode>
                <c:ptCount val="28"/>
                <c:pt idx="0">
                  <c:v>11.105169417810838</c:v>
                </c:pt>
                <c:pt idx="1">
                  <c:v>10.574535448041772</c:v>
                </c:pt>
                <c:pt idx="2">
                  <c:v>10.6254112808508</c:v>
                </c:pt>
                <c:pt idx="3">
                  <c:v>10.255224491586917</c:v>
                </c:pt>
                <c:pt idx="4">
                  <c:v>9.8915717446624711</c:v>
                </c:pt>
                <c:pt idx="5">
                  <c:v>10.540071614294515</c:v>
                </c:pt>
                <c:pt idx="6">
                  <c:v>10.366480594198611</c:v>
                </c:pt>
                <c:pt idx="7">
                  <c:v>10.804329306538593</c:v>
                </c:pt>
                <c:pt idx="8">
                  <c:v>11.563872338316038</c:v>
                </c:pt>
                <c:pt idx="9">
                  <c:v>10.557151447765165</c:v>
                </c:pt>
                <c:pt idx="10">
                  <c:v>10.805590520648863</c:v>
                </c:pt>
                <c:pt idx="11">
                  <c:v>11.547862384052316</c:v>
                </c:pt>
                <c:pt idx="12">
                  <c:v>10.564650926612718</c:v>
                </c:pt>
                <c:pt idx="13">
                  <c:v>11.274839540479205</c:v>
                </c:pt>
                <c:pt idx="14">
                  <c:v>10.14002617532163</c:v>
                </c:pt>
                <c:pt idx="15">
                  <c:v>10.006374754518642</c:v>
                </c:pt>
                <c:pt idx="16">
                  <c:v>11.208842892902114</c:v>
                </c:pt>
                <c:pt idx="17">
                  <c:v>9.762129652202475</c:v>
                </c:pt>
                <c:pt idx="18">
                  <c:v>11.138206695931713</c:v>
                </c:pt>
                <c:pt idx="19">
                  <c:v>11.017491634867666</c:v>
                </c:pt>
                <c:pt idx="20">
                  <c:v>9.0097285657797617</c:v>
                </c:pt>
                <c:pt idx="21">
                  <c:v>11.196927481795422</c:v>
                </c:pt>
                <c:pt idx="22">
                  <c:v>9.3397753588771266</c:v>
                </c:pt>
                <c:pt idx="23">
                  <c:v>11.098862456887778</c:v>
                </c:pt>
                <c:pt idx="24">
                  <c:v>9.0231772471932441</c:v>
                </c:pt>
                <c:pt idx="25">
                  <c:v>10.956844400053388</c:v>
                </c:pt>
                <c:pt idx="26">
                  <c:v>9.4013758221858001</c:v>
                </c:pt>
                <c:pt idx="27">
                  <c:v>11.148273367525132</c:v>
                </c:pt>
              </c:numCache>
            </c:numRef>
          </c:xVal>
          <c:yVal>
            <c:numRef>
              <c:f>Isoldist!$H$2:$H$29</c:f>
              <c:numCache>
                <c:formatCode>General</c:formatCode>
                <c:ptCount val="28"/>
                <c:pt idx="0">
                  <c:v>8.5708349554514274E-3</c:v>
                </c:pt>
                <c:pt idx="1">
                  <c:v>2.5947231430098625E-2</c:v>
                </c:pt>
                <c:pt idx="2">
                  <c:v>5.0942327437897193E-2</c:v>
                </c:pt>
                <c:pt idx="3">
                  <c:v>1.4294451707919712E-2</c:v>
                </c:pt>
                <c:pt idx="4">
                  <c:v>1.8006498953489318E-2</c:v>
                </c:pt>
                <c:pt idx="5">
                  <c:v>2.4432720381088971E-2</c:v>
                </c:pt>
                <c:pt idx="6">
                  <c:v>2.3079653912614673E-2</c:v>
                </c:pt>
                <c:pt idx="7">
                  <c:v>8.5708349554514274E-3</c:v>
                </c:pt>
                <c:pt idx="8">
                  <c:v>3.140419492714161E-2</c:v>
                </c:pt>
                <c:pt idx="9">
                  <c:v>8.5799899747149005E-3</c:v>
                </c:pt>
                <c:pt idx="10">
                  <c:v>9.4983701648813697E-3</c:v>
                </c:pt>
                <c:pt idx="11">
                  <c:v>9.6767418943151176E-3</c:v>
                </c:pt>
                <c:pt idx="12">
                  <c:v>1.7038445070262101E-2</c:v>
                </c:pt>
                <c:pt idx="13">
                  <c:v>3.6012842415194583E-2</c:v>
                </c:pt>
                <c:pt idx="14">
                  <c:v>7.7089736484103394E-3</c:v>
                </c:pt>
                <c:pt idx="15">
                  <c:v>1.6890552069880719E-2</c:v>
                </c:pt>
                <c:pt idx="16">
                  <c:v>1.3930389623030819E-2</c:v>
                </c:pt>
                <c:pt idx="17">
                  <c:v>1.4894593047566081E-2</c:v>
                </c:pt>
                <c:pt idx="18">
                  <c:v>3.6866837265823627E-2</c:v>
                </c:pt>
                <c:pt idx="19">
                  <c:v>4.3414385762819384E-2</c:v>
                </c:pt>
                <c:pt idx="20">
                  <c:v>2.3559263569581046E-2</c:v>
                </c:pt>
                <c:pt idx="21">
                  <c:v>3.6521847289236242E-2</c:v>
                </c:pt>
                <c:pt idx="22">
                  <c:v>5.5263729457096199E-3</c:v>
                </c:pt>
                <c:pt idx="23">
                  <c:v>1.4809109332489011E-2</c:v>
                </c:pt>
                <c:pt idx="24">
                  <c:v>1.1986985847362002E-2</c:v>
                </c:pt>
                <c:pt idx="25">
                  <c:v>1.5514007492462348E-2</c:v>
                </c:pt>
                <c:pt idx="26">
                  <c:v>1.0735016611429999E-2</c:v>
                </c:pt>
                <c:pt idx="27">
                  <c:v>1.6436799484463256E-2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59-4392-9076-8E16CAA99036}"/>
            </c:ext>
          </c:extLst>
        </c:ser>
        <c:ser>
          <c:idx val="1"/>
          <c:order val="1"/>
          <c:tx>
            <c:strRef>
              <c:f>Isoldist!$I$1</c:f>
              <c:strCache>
                <c:ptCount val="1"/>
                <c:pt idx="0">
                  <c:v>FST_Ri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759838145231846"/>
                  <c:y val="-0.6663261883931175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Isoldist!$G$2:$G$29</c:f>
              <c:numCache>
                <c:formatCode>General</c:formatCode>
                <c:ptCount val="28"/>
                <c:pt idx="0">
                  <c:v>11.105169417810838</c:v>
                </c:pt>
                <c:pt idx="1">
                  <c:v>10.574535448041772</c:v>
                </c:pt>
                <c:pt idx="2">
                  <c:v>10.6254112808508</c:v>
                </c:pt>
                <c:pt idx="3">
                  <c:v>10.255224491586917</c:v>
                </c:pt>
                <c:pt idx="4">
                  <c:v>9.8915717446624711</c:v>
                </c:pt>
                <c:pt idx="5">
                  <c:v>10.540071614294515</c:v>
                </c:pt>
                <c:pt idx="6">
                  <c:v>10.366480594198611</c:v>
                </c:pt>
                <c:pt idx="7">
                  <c:v>10.804329306538593</c:v>
                </c:pt>
                <c:pt idx="8">
                  <c:v>11.563872338316038</c:v>
                </c:pt>
                <c:pt idx="9">
                  <c:v>10.557151447765165</c:v>
                </c:pt>
                <c:pt idx="10">
                  <c:v>10.805590520648863</c:v>
                </c:pt>
                <c:pt idx="11">
                  <c:v>11.547862384052316</c:v>
                </c:pt>
                <c:pt idx="12">
                  <c:v>10.564650926612718</c:v>
                </c:pt>
                <c:pt idx="13">
                  <c:v>11.274839540479205</c:v>
                </c:pt>
                <c:pt idx="14">
                  <c:v>10.14002617532163</c:v>
                </c:pt>
                <c:pt idx="15">
                  <c:v>10.006374754518642</c:v>
                </c:pt>
                <c:pt idx="16">
                  <c:v>11.208842892902114</c:v>
                </c:pt>
                <c:pt idx="17">
                  <c:v>9.762129652202475</c:v>
                </c:pt>
                <c:pt idx="18">
                  <c:v>11.138206695931713</c:v>
                </c:pt>
                <c:pt idx="19">
                  <c:v>11.017491634867666</c:v>
                </c:pt>
                <c:pt idx="20">
                  <c:v>9.0097285657797617</c:v>
                </c:pt>
                <c:pt idx="21">
                  <c:v>11.196927481795422</c:v>
                </c:pt>
                <c:pt idx="22">
                  <c:v>9.3397753588771266</c:v>
                </c:pt>
                <c:pt idx="23">
                  <c:v>11.098862456887778</c:v>
                </c:pt>
                <c:pt idx="24">
                  <c:v>9.0231772471932441</c:v>
                </c:pt>
                <c:pt idx="25">
                  <c:v>10.956844400053388</c:v>
                </c:pt>
                <c:pt idx="26">
                  <c:v>9.4013758221858001</c:v>
                </c:pt>
                <c:pt idx="27">
                  <c:v>11.148273367525132</c:v>
                </c:pt>
              </c:numCache>
            </c:numRef>
          </c:xVal>
          <c:yVal>
            <c:numRef>
              <c:f>Isoldist!$I$2:$I$29</c:f>
              <c:numCache>
                <c:formatCode>General</c:formatCode>
                <c:ptCount val="28"/>
                <c:pt idx="0">
                  <c:v>3.8001444054874086E-5</c:v>
                </c:pt>
                <c:pt idx="1">
                  <c:v>1.4508485856229944E-2</c:v>
                </c:pt>
                <c:pt idx="2">
                  <c:v>2.1694664506123014E-2</c:v>
                </c:pt>
                <c:pt idx="3">
                  <c:v>2.2882240154272204E-3</c:v>
                </c:pt>
                <c:pt idx="4">
                  <c:v>2.1857671581719733E-3</c:v>
                </c:pt>
                <c:pt idx="5">
                  <c:v>9.7001897226656492E-3</c:v>
                </c:pt>
                <c:pt idx="6">
                  <c:v>5.4404382111605904E-3</c:v>
                </c:pt>
                <c:pt idx="7">
                  <c:v>2.6751372662262916E-3</c:v>
                </c:pt>
                <c:pt idx="8">
                  <c:v>1.1076341319151303E-2</c:v>
                </c:pt>
                <c:pt idx="9">
                  <c:v>4.769641488144221E-3</c:v>
                </c:pt>
                <c:pt idx="10">
                  <c:v>3.6704227359453524E-3</c:v>
                </c:pt>
                <c:pt idx="11">
                  <c:v>2.781716481519736E-3</c:v>
                </c:pt>
                <c:pt idx="12">
                  <c:v>7.7424855162211269E-3</c:v>
                </c:pt>
                <c:pt idx="13">
                  <c:v>1.8191000413385547E-2</c:v>
                </c:pt>
                <c:pt idx="14">
                  <c:v>3.7933350130141801E-3</c:v>
                </c:pt>
                <c:pt idx="15">
                  <c:v>1.1832367707977083E-2</c:v>
                </c:pt>
                <c:pt idx="16">
                  <c:v>5.5951313106122466E-3</c:v>
                </c:pt>
                <c:pt idx="17">
                  <c:v>1.0511036588417837E-3</c:v>
                </c:pt>
                <c:pt idx="18">
                  <c:v>1.4231699203219577E-2</c:v>
                </c:pt>
                <c:pt idx="19">
                  <c:v>1.2406023410876885E-2</c:v>
                </c:pt>
                <c:pt idx="20">
                  <c:v>1.1400506509373661E-2</c:v>
                </c:pt>
                <c:pt idx="21">
                  <c:v>1.3052164082032911E-2</c:v>
                </c:pt>
                <c:pt idx="22">
                  <c:v>2.0604244474361718E-4</c:v>
                </c:pt>
                <c:pt idx="23">
                  <c:v>1.0171415987578931E-2</c:v>
                </c:pt>
                <c:pt idx="24">
                  <c:v>1.5564186746203602E-3</c:v>
                </c:pt>
                <c:pt idx="25">
                  <c:v>8.4375973772554957E-3</c:v>
                </c:pt>
                <c:pt idx="26">
                  <c:v>3.0864971517358913E-3</c:v>
                </c:pt>
                <c:pt idx="27">
                  <c:v>5.0554288068987005E-3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59-4392-9076-8E16CAA99036}"/>
            </c:ext>
          </c:extLst>
        </c:ser>
        <c:ser>
          <c:idx val="2"/>
          <c:order val="2"/>
          <c:tx>
            <c:strRef>
              <c:f>Isoldist!$J$1</c:f>
              <c:strCache>
                <c:ptCount val="1"/>
                <c:pt idx="0">
                  <c:v>FST_Rs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2957174103237096"/>
                  <c:y val="-0.4240737095363079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Isoldist!$G$2:$G$29</c:f>
              <c:numCache>
                <c:formatCode>General</c:formatCode>
                <c:ptCount val="28"/>
                <c:pt idx="0">
                  <c:v>11.105169417810838</c:v>
                </c:pt>
                <c:pt idx="1">
                  <c:v>10.574535448041772</c:v>
                </c:pt>
                <c:pt idx="2">
                  <c:v>10.6254112808508</c:v>
                </c:pt>
                <c:pt idx="3">
                  <c:v>10.255224491586917</c:v>
                </c:pt>
                <c:pt idx="4">
                  <c:v>9.8915717446624711</c:v>
                </c:pt>
                <c:pt idx="5">
                  <c:v>10.540071614294515</c:v>
                </c:pt>
                <c:pt idx="6">
                  <c:v>10.366480594198611</c:v>
                </c:pt>
                <c:pt idx="7">
                  <c:v>10.804329306538593</c:v>
                </c:pt>
                <c:pt idx="8">
                  <c:v>11.563872338316038</c:v>
                </c:pt>
                <c:pt idx="9">
                  <c:v>10.557151447765165</c:v>
                </c:pt>
                <c:pt idx="10">
                  <c:v>10.805590520648863</c:v>
                </c:pt>
                <c:pt idx="11">
                  <c:v>11.547862384052316</c:v>
                </c:pt>
                <c:pt idx="12">
                  <c:v>10.564650926612718</c:v>
                </c:pt>
                <c:pt idx="13">
                  <c:v>11.274839540479205</c:v>
                </c:pt>
                <c:pt idx="14">
                  <c:v>10.14002617532163</c:v>
                </c:pt>
                <c:pt idx="15">
                  <c:v>10.006374754518642</c:v>
                </c:pt>
                <c:pt idx="16">
                  <c:v>11.208842892902114</c:v>
                </c:pt>
                <c:pt idx="17">
                  <c:v>9.762129652202475</c:v>
                </c:pt>
                <c:pt idx="18">
                  <c:v>11.138206695931713</c:v>
                </c:pt>
                <c:pt idx="19">
                  <c:v>11.017491634867666</c:v>
                </c:pt>
                <c:pt idx="20">
                  <c:v>9.0097285657797617</c:v>
                </c:pt>
                <c:pt idx="21">
                  <c:v>11.196927481795422</c:v>
                </c:pt>
                <c:pt idx="22">
                  <c:v>9.3397753588771266</c:v>
                </c:pt>
                <c:pt idx="23">
                  <c:v>11.098862456887778</c:v>
                </c:pt>
                <c:pt idx="24">
                  <c:v>9.0231772471932441</c:v>
                </c:pt>
                <c:pt idx="25">
                  <c:v>10.956844400053388</c:v>
                </c:pt>
                <c:pt idx="26">
                  <c:v>9.4013758221858001</c:v>
                </c:pt>
                <c:pt idx="27">
                  <c:v>11.148273367525132</c:v>
                </c:pt>
              </c:numCache>
            </c:numRef>
          </c:xVal>
          <c:yVal>
            <c:numRef>
              <c:f>Isoldist!$J$2:$J$29</c:f>
              <c:numCache>
                <c:formatCode>General</c:formatCode>
                <c:ptCount val="28"/>
                <c:pt idx="0">
                  <c:v>1.7410953649809185E-2</c:v>
                </c:pt>
                <c:pt idx="1">
                  <c:v>3.4402146591334608E-2</c:v>
                </c:pt>
                <c:pt idx="2">
                  <c:v>9.0205809052632951E-2</c:v>
                </c:pt>
                <c:pt idx="3">
                  <c:v>2.5874609398242474E-2</c:v>
                </c:pt>
                <c:pt idx="4">
                  <c:v>3.4767141176385373E-2</c:v>
                </c:pt>
                <c:pt idx="5">
                  <c:v>3.8120835188974321E-2</c:v>
                </c:pt>
                <c:pt idx="6">
                  <c:v>3.7779318303521395E-2</c:v>
                </c:pt>
                <c:pt idx="7">
                  <c:v>1.7039479438512847E-2</c:v>
                </c:pt>
                <c:pt idx="8">
                  <c:v>5.5357734611301196E-2</c:v>
                </c:pt>
                <c:pt idx="9">
                  <c:v>1.2728990683906016E-2</c:v>
                </c:pt>
                <c:pt idx="10">
                  <c:v>1.6601095895981376E-2</c:v>
                </c:pt>
                <c:pt idx="11">
                  <c:v>1.7039479438512847E-2</c:v>
                </c:pt>
                <c:pt idx="12">
                  <c:v>2.4562870251407236E-2</c:v>
                </c:pt>
                <c:pt idx="13">
                  <c:v>4.9905141070504283E-2</c:v>
                </c:pt>
                <c:pt idx="14">
                  <c:v>1.2432673227230387E-2</c:v>
                </c:pt>
                <c:pt idx="15">
                  <c:v>2.301476312604667E-2</c:v>
                </c:pt>
                <c:pt idx="16">
                  <c:v>2.0976993304432874E-2</c:v>
                </c:pt>
                <c:pt idx="17">
                  <c:v>3.0227917322149175E-2</c:v>
                </c:pt>
                <c:pt idx="18">
                  <c:v>7.0328044842463772E-2</c:v>
                </c:pt>
                <c:pt idx="19">
                  <c:v>8.9837483434470261E-2</c:v>
                </c:pt>
                <c:pt idx="20">
                  <c:v>3.9633965673365718E-2</c:v>
                </c:pt>
                <c:pt idx="21">
                  <c:v>6.3742650867960812E-2</c:v>
                </c:pt>
                <c:pt idx="22">
                  <c:v>1.2596702985135081E-2</c:v>
                </c:pt>
                <c:pt idx="23">
                  <c:v>2.0122945217357597E-2</c:v>
                </c:pt>
                <c:pt idx="24">
                  <c:v>2.5182585018391775E-2</c:v>
                </c:pt>
                <c:pt idx="25">
                  <c:v>2.0477930634033147E-2</c:v>
                </c:pt>
                <c:pt idx="26">
                  <c:v>1.9085431969932905E-2</c:v>
                </c:pt>
                <c:pt idx="27">
                  <c:v>2.6560191843568653E-2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359-4392-9076-8E16CAA99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8542287"/>
        <c:axId val="1968542703"/>
      </c:scatterChart>
      <c:valAx>
        <c:axId val="1968542287"/>
        <c:scaling>
          <c:orientation val="minMax"/>
          <c:min val="9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8542703"/>
        <c:crosses val="autoZero"/>
        <c:crossBetween val="midCat"/>
        <c:minorUnit val="0.25"/>
      </c:valAx>
      <c:valAx>
        <c:axId val="1968542703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8542287"/>
        <c:crosses val="autoZero"/>
        <c:crossBetween val="midCat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15</xdr:row>
      <xdr:rowOff>166687</xdr:rowOff>
    </xdr:from>
    <xdr:to>
      <xdr:col>5</xdr:col>
      <xdr:colOff>828675</xdr:colOff>
      <xdr:row>30</xdr:row>
      <xdr:rowOff>52387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95250</xdr:colOff>
      <xdr:row>10</xdr:row>
      <xdr:rowOff>42862</xdr:rowOff>
    </xdr:from>
    <xdr:to>
      <xdr:col>15</xdr:col>
      <xdr:colOff>704850</xdr:colOff>
      <xdr:row>24</xdr:row>
      <xdr:rowOff>119062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195262</xdr:colOff>
      <xdr:row>38</xdr:row>
      <xdr:rowOff>19050</xdr:rowOff>
    </xdr:from>
    <xdr:to>
      <xdr:col>20</xdr:col>
      <xdr:colOff>195262</xdr:colOff>
      <xdr:row>52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452437</xdr:colOff>
      <xdr:row>91</xdr:row>
      <xdr:rowOff>133350</xdr:rowOff>
    </xdr:from>
    <xdr:to>
      <xdr:col>16</xdr:col>
      <xdr:colOff>452437</xdr:colOff>
      <xdr:row>106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185737</xdr:rowOff>
    </xdr:from>
    <xdr:to>
      <xdr:col>14</xdr:col>
      <xdr:colOff>847725</xdr:colOff>
      <xdr:row>15</xdr:row>
      <xdr:rowOff>71437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Meeus/thierry/Cours/AtelierGenetPopEmpir/Cirad2019-2020/23-26-11-2019/R-microFstat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-micro"/>
      <sheetName val="LD"/>
      <sheetName val="FISFST"/>
      <sheetName val="SAD"/>
      <sheetName val="MicroChecker"/>
      <sheetName val="FISFSTStutteringCured"/>
      <sheetName val="Isoldist"/>
      <sheetName val="Ne"/>
      <sheetName val="Bottleneck"/>
      <sheetName val="SexBiased"/>
    </sheetNames>
    <sheetDataSet>
      <sheetData sheetId="0"/>
      <sheetData sheetId="1"/>
      <sheetData sheetId="2"/>
      <sheetData sheetId="3">
        <row r="40">
          <cell r="B40" t="str">
            <v xml:space="preserve">  Capf</v>
          </cell>
        </row>
        <row r="41">
          <cell r="A41">
            <v>150</v>
          </cell>
          <cell r="B41">
            <v>0</v>
          </cell>
        </row>
        <row r="42">
          <cell r="A42">
            <v>151</v>
          </cell>
          <cell r="B42">
            <v>0.157</v>
          </cell>
        </row>
        <row r="43">
          <cell r="A43">
            <v>152</v>
          </cell>
          <cell r="B43">
            <v>9.0999999999999998E-2</v>
          </cell>
        </row>
        <row r="44">
          <cell r="A44">
            <v>153</v>
          </cell>
          <cell r="B44">
            <v>0.107</v>
          </cell>
        </row>
        <row r="45">
          <cell r="A45">
            <v>154</v>
          </cell>
          <cell r="B45">
            <v>9.2999999999999999E-2</v>
          </cell>
        </row>
        <row r="46">
          <cell r="A46">
            <v>155</v>
          </cell>
          <cell r="B46">
            <v>6.9000000000000006E-2</v>
          </cell>
        </row>
        <row r="47">
          <cell r="A47">
            <v>157</v>
          </cell>
          <cell r="B47">
            <v>-1E-3</v>
          </cell>
        </row>
        <row r="48">
          <cell r="A48">
            <v>160</v>
          </cell>
          <cell r="B48">
            <v>0</v>
          </cell>
        </row>
        <row r="93">
          <cell r="B93" t="str">
            <v xml:space="preserve">  Capf</v>
          </cell>
        </row>
        <row r="94">
          <cell r="A94">
            <v>144</v>
          </cell>
          <cell r="B94">
            <v>0.218</v>
          </cell>
        </row>
        <row r="95">
          <cell r="A95">
            <v>146</v>
          </cell>
          <cell r="B95">
            <v>5.2999999999999999E-2</v>
          </cell>
        </row>
        <row r="96">
          <cell r="A96">
            <v>148</v>
          </cell>
          <cell r="B96">
            <v>3.1E-2</v>
          </cell>
        </row>
        <row r="97">
          <cell r="A97">
            <v>150</v>
          </cell>
          <cell r="B97">
            <v>-1E-3</v>
          </cell>
        </row>
        <row r="98">
          <cell r="A98">
            <v>152</v>
          </cell>
          <cell r="B98">
            <v>-1.7000000000000001E-2</v>
          </cell>
        </row>
        <row r="99">
          <cell r="A99">
            <v>154</v>
          </cell>
          <cell r="B99">
            <v>1.9E-2</v>
          </cell>
        </row>
        <row r="100">
          <cell r="A100">
            <v>156</v>
          </cell>
          <cell r="B100">
            <v>0</v>
          </cell>
        </row>
        <row r="101">
          <cell r="A101">
            <v>158</v>
          </cell>
          <cell r="B101">
            <v>5.0000000000000001E-3</v>
          </cell>
        </row>
        <row r="102">
          <cell r="A102">
            <v>168</v>
          </cell>
          <cell r="B102">
            <v>-2E-3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9"/>
  <sheetViews>
    <sheetView topLeftCell="A292" workbookViewId="0">
      <selection activeCell="B178" sqref="B178:E306"/>
    </sheetView>
  </sheetViews>
  <sheetFormatPr baseColWidth="10" defaultRowHeight="15" x14ac:dyDescent="0.2"/>
  <sheetData>
    <row r="1" spans="1:12" x14ac:dyDescent="0.2">
      <c r="A1" t="s">
        <v>0</v>
      </c>
    </row>
    <row r="2" spans="1:12" x14ac:dyDescent="0.2">
      <c r="A2" t="s">
        <v>1</v>
      </c>
    </row>
    <row r="3" spans="1:12" x14ac:dyDescent="0.2">
      <c r="A3" t="s">
        <v>0</v>
      </c>
    </row>
    <row r="4" spans="1:12" x14ac:dyDescent="0.2">
      <c r="A4" t="s">
        <v>2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8</v>
      </c>
      <c r="I4" t="s">
        <v>9</v>
      </c>
      <c r="J4" t="s">
        <v>10</v>
      </c>
      <c r="K4" t="s">
        <v>11</v>
      </c>
      <c r="L4" t="s">
        <v>12</v>
      </c>
    </row>
    <row r="5" spans="1:12" x14ac:dyDescent="0.2">
      <c r="B5" t="s">
        <v>13</v>
      </c>
    </row>
    <row r="6" spans="1:12" x14ac:dyDescent="0.2">
      <c r="B6" t="s">
        <v>14</v>
      </c>
      <c r="C6">
        <v>27</v>
      </c>
      <c r="D6">
        <v>114</v>
      </c>
      <c r="E6">
        <v>105</v>
      </c>
      <c r="F6">
        <v>62</v>
      </c>
      <c r="G6">
        <v>80</v>
      </c>
      <c r="H6">
        <v>105</v>
      </c>
      <c r="I6">
        <v>158</v>
      </c>
      <c r="J6">
        <v>24</v>
      </c>
    </row>
    <row r="7" spans="1:12" x14ac:dyDescent="0.2">
      <c r="B7" t="s">
        <v>15</v>
      </c>
      <c r="C7">
        <v>9.2999999999999999E-2</v>
      </c>
      <c r="D7">
        <v>0.246</v>
      </c>
      <c r="E7">
        <v>0.20499999999999999</v>
      </c>
      <c r="F7">
        <v>0.129</v>
      </c>
      <c r="G7">
        <v>6.9000000000000006E-2</v>
      </c>
      <c r="H7">
        <v>0.13800000000000001</v>
      </c>
      <c r="I7">
        <v>0.127</v>
      </c>
      <c r="J7">
        <v>0.29199999999999998</v>
      </c>
      <c r="K7">
        <v>0.159</v>
      </c>
      <c r="L7">
        <v>0.16200000000000001</v>
      </c>
    </row>
    <row r="8" spans="1:12" x14ac:dyDescent="0.2">
      <c r="B8" t="s">
        <v>16</v>
      </c>
      <c r="C8">
        <v>0.42599999999999999</v>
      </c>
      <c r="D8">
        <v>0.29399999999999998</v>
      </c>
      <c r="E8">
        <v>0.39500000000000002</v>
      </c>
      <c r="F8">
        <v>0.50800000000000001</v>
      </c>
      <c r="G8">
        <v>0.41299999999999998</v>
      </c>
      <c r="H8">
        <v>0.35699999999999998</v>
      </c>
      <c r="I8">
        <v>0.38600000000000001</v>
      </c>
      <c r="J8">
        <v>0.33300000000000002</v>
      </c>
      <c r="K8">
        <v>0.38100000000000001</v>
      </c>
      <c r="L8">
        <v>0.38900000000000001</v>
      </c>
    </row>
    <row r="9" spans="1:12" x14ac:dyDescent="0.2">
      <c r="B9" t="s">
        <v>17</v>
      </c>
      <c r="C9">
        <v>0</v>
      </c>
      <c r="D9">
        <v>4.0000000000000001E-3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1E-3</v>
      </c>
      <c r="L9">
        <v>1E-3</v>
      </c>
    </row>
    <row r="10" spans="1:12" x14ac:dyDescent="0.2">
      <c r="B10" t="s">
        <v>18</v>
      </c>
      <c r="C10">
        <v>0.38900000000000001</v>
      </c>
      <c r="D10">
        <v>0.38200000000000001</v>
      </c>
      <c r="E10">
        <v>0.34799999999999998</v>
      </c>
      <c r="F10">
        <v>0.28199999999999997</v>
      </c>
      <c r="G10">
        <v>0.44400000000000001</v>
      </c>
      <c r="H10">
        <v>0.38100000000000001</v>
      </c>
      <c r="I10">
        <v>0.35399999999999998</v>
      </c>
      <c r="J10">
        <v>0.25</v>
      </c>
      <c r="K10">
        <v>0.36399999999999999</v>
      </c>
      <c r="L10">
        <v>0.35399999999999998</v>
      </c>
    </row>
    <row r="11" spans="1:12" x14ac:dyDescent="0.2">
      <c r="B11" t="s">
        <v>19</v>
      </c>
      <c r="C11">
        <v>9.2999999999999999E-2</v>
      </c>
      <c r="D11">
        <v>7.4999999999999997E-2</v>
      </c>
      <c r="E11">
        <v>4.2999999999999997E-2</v>
      </c>
      <c r="F11">
        <v>8.1000000000000003E-2</v>
      </c>
      <c r="G11">
        <v>7.4999999999999997E-2</v>
      </c>
      <c r="H11">
        <v>0.124</v>
      </c>
      <c r="I11">
        <v>0.13300000000000001</v>
      </c>
      <c r="J11">
        <v>0.125</v>
      </c>
      <c r="K11">
        <v>9.4E-2</v>
      </c>
      <c r="L11">
        <v>9.2999999999999999E-2</v>
      </c>
    </row>
    <row r="12" spans="1:12" x14ac:dyDescent="0.2">
      <c r="B12" t="s">
        <v>20</v>
      </c>
      <c r="C12">
        <v>0</v>
      </c>
      <c r="D12">
        <v>0</v>
      </c>
      <c r="E12">
        <v>0.01</v>
      </c>
      <c r="F12">
        <v>0</v>
      </c>
      <c r="G12">
        <v>0</v>
      </c>
      <c r="H12">
        <v>0</v>
      </c>
      <c r="I12">
        <v>0</v>
      </c>
      <c r="J12">
        <v>0</v>
      </c>
      <c r="K12">
        <v>1E-3</v>
      </c>
      <c r="L12">
        <v>1E-3</v>
      </c>
    </row>
    <row r="15" spans="1:12" x14ac:dyDescent="0.2">
      <c r="B15" t="s">
        <v>21</v>
      </c>
    </row>
    <row r="16" spans="1:12" x14ac:dyDescent="0.2">
      <c r="B16" t="s">
        <v>14</v>
      </c>
      <c r="C16">
        <v>26</v>
      </c>
      <c r="D16">
        <v>104</v>
      </c>
      <c r="E16">
        <v>97</v>
      </c>
      <c r="F16">
        <v>67</v>
      </c>
      <c r="G16">
        <v>74</v>
      </c>
      <c r="H16">
        <v>103</v>
      </c>
      <c r="I16">
        <v>157</v>
      </c>
      <c r="J16">
        <v>24</v>
      </c>
    </row>
    <row r="17" spans="2:12" x14ac:dyDescent="0.2">
      <c r="B17" t="s">
        <v>22</v>
      </c>
      <c r="C17">
        <v>0.34599999999999997</v>
      </c>
      <c r="D17">
        <v>0.39400000000000002</v>
      </c>
      <c r="E17">
        <v>0.39700000000000002</v>
      </c>
      <c r="F17">
        <v>0.313</v>
      </c>
      <c r="G17">
        <v>0.41199999999999998</v>
      </c>
      <c r="H17">
        <v>0.24299999999999999</v>
      </c>
      <c r="I17">
        <v>0.312</v>
      </c>
      <c r="J17">
        <v>0.33300000000000002</v>
      </c>
      <c r="K17">
        <v>0.34</v>
      </c>
      <c r="L17">
        <v>0.34399999999999997</v>
      </c>
    </row>
    <row r="18" spans="2:12" x14ac:dyDescent="0.2">
      <c r="B18" t="s">
        <v>23</v>
      </c>
      <c r="C18">
        <v>7.6999999999999999E-2</v>
      </c>
      <c r="D18">
        <v>0.159</v>
      </c>
      <c r="E18">
        <v>0.124</v>
      </c>
      <c r="F18">
        <v>0.20899999999999999</v>
      </c>
      <c r="G18">
        <v>0.16900000000000001</v>
      </c>
      <c r="H18">
        <v>0.20399999999999999</v>
      </c>
      <c r="I18">
        <v>0.30299999999999999</v>
      </c>
      <c r="J18">
        <v>0.188</v>
      </c>
      <c r="K18">
        <v>0.19900000000000001</v>
      </c>
      <c r="L18">
        <v>0.17899999999999999</v>
      </c>
    </row>
    <row r="19" spans="2:12" x14ac:dyDescent="0.2">
      <c r="B19" t="s">
        <v>24</v>
      </c>
      <c r="C19">
        <v>0</v>
      </c>
      <c r="D19">
        <v>0</v>
      </c>
      <c r="E19">
        <v>1.4999999999999999E-2</v>
      </c>
      <c r="F19">
        <v>0</v>
      </c>
      <c r="G19">
        <v>0</v>
      </c>
      <c r="H19">
        <v>0</v>
      </c>
      <c r="I19">
        <v>0</v>
      </c>
      <c r="J19">
        <v>0</v>
      </c>
      <c r="K19">
        <v>2E-3</v>
      </c>
      <c r="L19">
        <v>2E-3</v>
      </c>
    </row>
    <row r="20" spans="2:12" x14ac:dyDescent="0.2">
      <c r="B20" t="s">
        <v>25</v>
      </c>
      <c r="C20">
        <v>0</v>
      </c>
      <c r="D20">
        <v>0</v>
      </c>
      <c r="E20">
        <v>5.0000000000000001E-3</v>
      </c>
      <c r="F20">
        <v>0</v>
      </c>
      <c r="G20">
        <v>0</v>
      </c>
      <c r="H20">
        <v>0</v>
      </c>
      <c r="I20">
        <v>0</v>
      </c>
      <c r="J20">
        <v>0</v>
      </c>
      <c r="K20">
        <v>1E-3</v>
      </c>
      <c r="L20">
        <v>1E-3</v>
      </c>
    </row>
    <row r="21" spans="2:12" x14ac:dyDescent="0.2">
      <c r="B21" t="s">
        <v>26</v>
      </c>
      <c r="C21">
        <v>1.9E-2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1E-3</v>
      </c>
      <c r="L21">
        <v>2E-3</v>
      </c>
    </row>
    <row r="22" spans="2:12" x14ac:dyDescent="0.2">
      <c r="B22" t="s">
        <v>27</v>
      </c>
      <c r="C22">
        <v>0.34599999999999997</v>
      </c>
      <c r="D22">
        <v>0.33200000000000002</v>
      </c>
      <c r="E22">
        <v>0.30399999999999999</v>
      </c>
      <c r="F22">
        <v>0.09</v>
      </c>
      <c r="G22">
        <v>0.23</v>
      </c>
      <c r="H22">
        <v>0.379</v>
      </c>
      <c r="I22">
        <v>0.24199999999999999</v>
      </c>
      <c r="J22">
        <v>0.313</v>
      </c>
      <c r="K22">
        <v>0.27700000000000002</v>
      </c>
      <c r="L22">
        <v>0.27900000000000003</v>
      </c>
    </row>
    <row r="23" spans="2:12" x14ac:dyDescent="0.2">
      <c r="B23" t="s">
        <v>28</v>
      </c>
      <c r="C23">
        <v>0</v>
      </c>
      <c r="D23">
        <v>2.9000000000000001E-2</v>
      </c>
      <c r="E23">
        <v>0.14399999999999999</v>
      </c>
      <c r="F23">
        <v>0.23899999999999999</v>
      </c>
      <c r="G23">
        <v>0.128</v>
      </c>
      <c r="H23">
        <v>0.112</v>
      </c>
      <c r="I23">
        <v>6.4000000000000001E-2</v>
      </c>
      <c r="J23">
        <v>0.16700000000000001</v>
      </c>
      <c r="K23">
        <v>0.104</v>
      </c>
      <c r="L23">
        <v>0.11</v>
      </c>
    </row>
    <row r="24" spans="2:12" x14ac:dyDescent="0.2">
      <c r="B24" t="s">
        <v>15</v>
      </c>
      <c r="C24">
        <v>0.21199999999999999</v>
      </c>
      <c r="D24">
        <v>8.6999999999999994E-2</v>
      </c>
      <c r="E24">
        <v>0.01</v>
      </c>
      <c r="F24">
        <v>0.14899999999999999</v>
      </c>
      <c r="G24">
        <v>6.0999999999999999E-2</v>
      </c>
      <c r="H24">
        <v>6.3E-2</v>
      </c>
      <c r="I24">
        <v>0.08</v>
      </c>
      <c r="J24">
        <v>0</v>
      </c>
      <c r="K24">
        <v>7.4999999999999997E-2</v>
      </c>
      <c r="L24">
        <v>8.3000000000000004E-2</v>
      </c>
    </row>
    <row r="27" spans="2:12" x14ac:dyDescent="0.2">
      <c r="B27" t="s">
        <v>29</v>
      </c>
    </row>
    <row r="28" spans="2:12" x14ac:dyDescent="0.2">
      <c r="B28" t="s">
        <v>14</v>
      </c>
      <c r="C28">
        <v>27</v>
      </c>
      <c r="D28">
        <v>117</v>
      </c>
      <c r="E28">
        <v>106</v>
      </c>
      <c r="F28">
        <v>48</v>
      </c>
      <c r="G28">
        <v>79</v>
      </c>
      <c r="H28">
        <v>106</v>
      </c>
      <c r="I28">
        <v>148</v>
      </c>
      <c r="J28">
        <v>20</v>
      </c>
    </row>
    <row r="29" spans="2:12" x14ac:dyDescent="0.2">
      <c r="B29" t="s">
        <v>30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3.0000000000000001E-3</v>
      </c>
      <c r="J29">
        <v>0</v>
      </c>
      <c r="K29">
        <v>1E-3</v>
      </c>
      <c r="L29">
        <v>0</v>
      </c>
    </row>
    <row r="30" spans="2:12" x14ac:dyDescent="0.2">
      <c r="B30" t="s">
        <v>31</v>
      </c>
      <c r="C30">
        <v>0.35199999999999998</v>
      </c>
      <c r="D30">
        <v>0.42699999999999999</v>
      </c>
      <c r="E30">
        <v>0.49099999999999999</v>
      </c>
      <c r="F30">
        <v>0.39600000000000002</v>
      </c>
      <c r="G30">
        <v>0.43</v>
      </c>
      <c r="H30">
        <v>0.35799999999999998</v>
      </c>
      <c r="I30">
        <v>0.42199999999999999</v>
      </c>
      <c r="J30">
        <v>0.4</v>
      </c>
      <c r="K30">
        <v>0.41899999999999998</v>
      </c>
      <c r="L30">
        <v>0.41</v>
      </c>
    </row>
    <row r="31" spans="2:12" x14ac:dyDescent="0.2">
      <c r="B31" t="s">
        <v>32</v>
      </c>
      <c r="C31">
        <v>0</v>
      </c>
      <c r="D31">
        <v>0</v>
      </c>
      <c r="E31">
        <v>5.0000000000000001E-3</v>
      </c>
      <c r="F31">
        <v>0</v>
      </c>
      <c r="G31">
        <v>6.0000000000000001E-3</v>
      </c>
      <c r="H31">
        <v>0</v>
      </c>
      <c r="I31">
        <v>0</v>
      </c>
      <c r="J31">
        <v>2.5000000000000001E-2</v>
      </c>
      <c r="K31">
        <v>2E-3</v>
      </c>
      <c r="L31">
        <v>5.0000000000000001E-3</v>
      </c>
    </row>
    <row r="32" spans="2:12" x14ac:dyDescent="0.2">
      <c r="B32" t="s">
        <v>33</v>
      </c>
      <c r="C32">
        <v>5.6000000000000001E-2</v>
      </c>
      <c r="D32">
        <v>5.0999999999999997E-2</v>
      </c>
      <c r="E32">
        <v>7.4999999999999997E-2</v>
      </c>
      <c r="F32">
        <v>2.1000000000000001E-2</v>
      </c>
      <c r="G32">
        <v>5.0999999999999997E-2</v>
      </c>
      <c r="H32">
        <v>4.2000000000000003E-2</v>
      </c>
      <c r="I32">
        <v>4.3999999999999997E-2</v>
      </c>
      <c r="J32">
        <v>0</v>
      </c>
      <c r="K32">
        <v>4.8000000000000001E-2</v>
      </c>
      <c r="L32">
        <v>4.2999999999999997E-2</v>
      </c>
    </row>
    <row r="33" spans="2:12" x14ac:dyDescent="0.2">
      <c r="B33" t="s">
        <v>34</v>
      </c>
      <c r="C33">
        <v>7.3999999999999996E-2</v>
      </c>
      <c r="D33">
        <v>0.20499999999999999</v>
      </c>
      <c r="E33">
        <v>0.11799999999999999</v>
      </c>
      <c r="F33">
        <v>0.219</v>
      </c>
      <c r="G33">
        <v>0.127</v>
      </c>
      <c r="H33">
        <v>0.222</v>
      </c>
      <c r="I33">
        <v>5.7000000000000002E-2</v>
      </c>
      <c r="J33">
        <v>0.1</v>
      </c>
      <c r="K33">
        <v>0.14299999999999999</v>
      </c>
      <c r="L33">
        <v>0.14000000000000001</v>
      </c>
    </row>
    <row r="34" spans="2:12" x14ac:dyDescent="0.2">
      <c r="B34" t="s">
        <v>35</v>
      </c>
      <c r="C34">
        <v>1.9E-2</v>
      </c>
      <c r="D34">
        <v>1.7000000000000001E-2</v>
      </c>
      <c r="E34">
        <v>2.8000000000000001E-2</v>
      </c>
      <c r="F34">
        <v>0.01</v>
      </c>
      <c r="G34">
        <v>5.7000000000000002E-2</v>
      </c>
      <c r="H34">
        <v>1.9E-2</v>
      </c>
      <c r="I34">
        <v>5.7000000000000002E-2</v>
      </c>
      <c r="J34">
        <v>7.4999999999999997E-2</v>
      </c>
      <c r="K34">
        <v>3.5000000000000003E-2</v>
      </c>
      <c r="L34">
        <v>3.5000000000000003E-2</v>
      </c>
    </row>
    <row r="35" spans="2:12" x14ac:dyDescent="0.2">
      <c r="B35" t="s">
        <v>36</v>
      </c>
      <c r="C35">
        <v>7.3999999999999996E-2</v>
      </c>
      <c r="D35">
        <v>8.9999999999999993E-3</v>
      </c>
      <c r="E35">
        <v>0</v>
      </c>
      <c r="F35">
        <v>3.1E-2</v>
      </c>
      <c r="G35">
        <v>3.2000000000000001E-2</v>
      </c>
      <c r="H35">
        <v>0</v>
      </c>
      <c r="I35">
        <v>0</v>
      </c>
      <c r="J35">
        <v>0.05</v>
      </c>
      <c r="K35">
        <v>1.2E-2</v>
      </c>
      <c r="L35">
        <v>2.4E-2</v>
      </c>
    </row>
    <row r="36" spans="2:12" x14ac:dyDescent="0.2">
      <c r="B36" t="s">
        <v>37</v>
      </c>
      <c r="C36">
        <v>0</v>
      </c>
      <c r="D36">
        <v>0.03</v>
      </c>
      <c r="E36">
        <v>8.9999999999999993E-3</v>
      </c>
      <c r="F36">
        <v>0.01</v>
      </c>
      <c r="G36">
        <v>6.0000000000000001E-3</v>
      </c>
      <c r="H36">
        <v>0</v>
      </c>
      <c r="I36">
        <v>0.02</v>
      </c>
      <c r="J36">
        <v>0</v>
      </c>
      <c r="K36">
        <v>1.2999999999999999E-2</v>
      </c>
      <c r="L36">
        <v>0.01</v>
      </c>
    </row>
    <row r="37" spans="2:12" x14ac:dyDescent="0.2">
      <c r="B37" t="s">
        <v>38</v>
      </c>
      <c r="C37">
        <v>0.40699999999999997</v>
      </c>
      <c r="D37">
        <v>0.252</v>
      </c>
      <c r="E37">
        <v>0.255</v>
      </c>
      <c r="F37">
        <v>0.26</v>
      </c>
      <c r="G37">
        <v>0.25900000000000001</v>
      </c>
      <c r="H37">
        <v>0.28299999999999997</v>
      </c>
      <c r="I37">
        <v>0.39200000000000002</v>
      </c>
      <c r="J37">
        <v>0.35</v>
      </c>
      <c r="K37">
        <v>0.3</v>
      </c>
      <c r="L37">
        <v>0.307</v>
      </c>
    </row>
    <row r="38" spans="2:12" x14ac:dyDescent="0.2">
      <c r="B38" t="s">
        <v>39</v>
      </c>
      <c r="C38">
        <v>0</v>
      </c>
      <c r="D38">
        <v>0</v>
      </c>
      <c r="E38">
        <v>0</v>
      </c>
      <c r="F38">
        <v>0</v>
      </c>
      <c r="G38">
        <v>0</v>
      </c>
      <c r="H38">
        <v>1.9E-2</v>
      </c>
      <c r="I38">
        <v>0</v>
      </c>
      <c r="J38">
        <v>0</v>
      </c>
      <c r="K38">
        <v>3.0000000000000001E-3</v>
      </c>
      <c r="L38">
        <v>2E-3</v>
      </c>
    </row>
    <row r="39" spans="2:12" x14ac:dyDescent="0.2">
      <c r="B39" t="s">
        <v>40</v>
      </c>
      <c r="C39">
        <v>0</v>
      </c>
      <c r="D39">
        <v>8.9999999999999993E-3</v>
      </c>
      <c r="E39">
        <v>1.9E-2</v>
      </c>
      <c r="F39">
        <v>0</v>
      </c>
      <c r="G39">
        <v>0</v>
      </c>
      <c r="H39">
        <v>5.0000000000000001E-3</v>
      </c>
      <c r="I39">
        <v>0</v>
      </c>
      <c r="J39">
        <v>0</v>
      </c>
      <c r="K39">
        <v>5.0000000000000001E-3</v>
      </c>
      <c r="L39">
        <v>4.0000000000000001E-3</v>
      </c>
    </row>
    <row r="40" spans="2:12" x14ac:dyDescent="0.2">
      <c r="B40" t="s">
        <v>41</v>
      </c>
      <c r="C40">
        <v>1.9E-2</v>
      </c>
      <c r="D40">
        <v>0</v>
      </c>
      <c r="E40">
        <v>0</v>
      </c>
      <c r="F40">
        <v>5.1999999999999998E-2</v>
      </c>
      <c r="G40">
        <v>3.2000000000000001E-2</v>
      </c>
      <c r="H40">
        <v>5.1999999999999998E-2</v>
      </c>
      <c r="I40">
        <v>3.0000000000000001E-3</v>
      </c>
      <c r="J40">
        <v>0</v>
      </c>
      <c r="K40">
        <v>1.7999999999999999E-2</v>
      </c>
      <c r="L40">
        <v>0.02</v>
      </c>
    </row>
    <row r="43" spans="2:12" x14ac:dyDescent="0.2">
      <c r="B43" t="s">
        <v>42</v>
      </c>
    </row>
    <row r="44" spans="2:12" x14ac:dyDescent="0.2">
      <c r="B44" t="s">
        <v>14</v>
      </c>
      <c r="C44">
        <v>27</v>
      </c>
      <c r="D44">
        <v>115</v>
      </c>
      <c r="E44">
        <v>102</v>
      </c>
      <c r="F44">
        <v>66</v>
      </c>
      <c r="G44">
        <v>79</v>
      </c>
      <c r="H44">
        <v>104</v>
      </c>
      <c r="I44">
        <v>154</v>
      </c>
      <c r="J44">
        <v>24</v>
      </c>
    </row>
    <row r="45" spans="2:12" x14ac:dyDescent="0.2">
      <c r="B45" t="s">
        <v>23</v>
      </c>
      <c r="C45">
        <v>0</v>
      </c>
      <c r="D45">
        <v>0</v>
      </c>
      <c r="E45">
        <v>0.01</v>
      </c>
      <c r="F45">
        <v>0</v>
      </c>
      <c r="G45">
        <v>0</v>
      </c>
      <c r="H45">
        <v>0</v>
      </c>
      <c r="I45">
        <v>3.0000000000000001E-3</v>
      </c>
      <c r="J45">
        <v>0</v>
      </c>
      <c r="K45">
        <v>2E-3</v>
      </c>
      <c r="L45">
        <v>2E-3</v>
      </c>
    </row>
    <row r="46" spans="2:12" x14ac:dyDescent="0.2">
      <c r="B46" t="s">
        <v>43</v>
      </c>
      <c r="C46">
        <v>1.9E-2</v>
      </c>
      <c r="D46">
        <v>7.8E-2</v>
      </c>
      <c r="E46">
        <v>7.3999999999999996E-2</v>
      </c>
      <c r="F46">
        <v>0.03</v>
      </c>
      <c r="G46">
        <v>5.7000000000000002E-2</v>
      </c>
      <c r="H46">
        <v>2.9000000000000001E-2</v>
      </c>
      <c r="I46">
        <v>5.1999999999999998E-2</v>
      </c>
      <c r="J46">
        <v>2.1000000000000001E-2</v>
      </c>
      <c r="K46">
        <v>5.1999999999999998E-2</v>
      </c>
      <c r="L46">
        <v>4.4999999999999998E-2</v>
      </c>
    </row>
    <row r="47" spans="2:12" x14ac:dyDescent="0.2">
      <c r="B47" t="s">
        <v>44</v>
      </c>
      <c r="C47">
        <v>0.40699999999999997</v>
      </c>
      <c r="D47">
        <v>0.41699999999999998</v>
      </c>
      <c r="E47">
        <v>0.505</v>
      </c>
      <c r="F47">
        <v>0.54500000000000004</v>
      </c>
      <c r="G47">
        <v>0.51900000000000002</v>
      </c>
      <c r="H47">
        <v>0.47099999999999997</v>
      </c>
      <c r="I47">
        <v>0.49</v>
      </c>
      <c r="J47">
        <v>0.56299999999999994</v>
      </c>
      <c r="K47">
        <v>0.48499999999999999</v>
      </c>
      <c r="L47">
        <v>0.49</v>
      </c>
    </row>
    <row r="48" spans="2:12" x14ac:dyDescent="0.2">
      <c r="B48" t="s">
        <v>45</v>
      </c>
      <c r="C48">
        <v>0.35199999999999998</v>
      </c>
      <c r="D48">
        <v>0.19600000000000001</v>
      </c>
      <c r="E48">
        <v>0.14199999999999999</v>
      </c>
      <c r="F48">
        <v>0.21199999999999999</v>
      </c>
      <c r="G48">
        <v>0.26600000000000001</v>
      </c>
      <c r="H48">
        <v>0.26400000000000001</v>
      </c>
      <c r="I48">
        <v>0.104</v>
      </c>
      <c r="J48">
        <v>0.188</v>
      </c>
      <c r="K48">
        <v>0.193</v>
      </c>
      <c r="L48">
        <v>0.215</v>
      </c>
    </row>
    <row r="49" spans="2:12" x14ac:dyDescent="0.2">
      <c r="B49" t="s">
        <v>46</v>
      </c>
      <c r="C49">
        <v>0.185</v>
      </c>
      <c r="D49">
        <v>0.248</v>
      </c>
      <c r="E49">
        <v>0.24</v>
      </c>
      <c r="F49">
        <v>0.19700000000000001</v>
      </c>
      <c r="G49">
        <v>0.13300000000000001</v>
      </c>
      <c r="H49">
        <v>0.20200000000000001</v>
      </c>
      <c r="I49">
        <v>0.27300000000000002</v>
      </c>
      <c r="J49">
        <v>0.20799999999999999</v>
      </c>
      <c r="K49">
        <v>0.223</v>
      </c>
      <c r="L49">
        <v>0.21099999999999999</v>
      </c>
    </row>
    <row r="50" spans="2:12" x14ac:dyDescent="0.2">
      <c r="B50" t="s">
        <v>47</v>
      </c>
      <c r="C50">
        <v>3.6999999999999998E-2</v>
      </c>
      <c r="D50">
        <v>6.0999999999999999E-2</v>
      </c>
      <c r="E50">
        <v>2.9000000000000001E-2</v>
      </c>
      <c r="F50">
        <v>1.4999999999999999E-2</v>
      </c>
      <c r="G50">
        <v>2.5000000000000001E-2</v>
      </c>
      <c r="H50">
        <v>1.4E-2</v>
      </c>
      <c r="I50">
        <v>7.8E-2</v>
      </c>
      <c r="J50">
        <v>2.1000000000000001E-2</v>
      </c>
      <c r="K50">
        <v>4.2000000000000003E-2</v>
      </c>
      <c r="L50">
        <v>3.5000000000000003E-2</v>
      </c>
    </row>
    <row r="51" spans="2:12" x14ac:dyDescent="0.2">
      <c r="B51" t="s">
        <v>48</v>
      </c>
      <c r="C51">
        <v>0</v>
      </c>
      <c r="D51">
        <v>0</v>
      </c>
      <c r="E51">
        <v>0</v>
      </c>
      <c r="F51">
        <v>0</v>
      </c>
      <c r="G51">
        <v>0</v>
      </c>
      <c r="H51">
        <v>1.4E-2</v>
      </c>
      <c r="I51">
        <v>0</v>
      </c>
      <c r="J51">
        <v>0</v>
      </c>
      <c r="K51">
        <v>2E-3</v>
      </c>
      <c r="L51">
        <v>2E-3</v>
      </c>
    </row>
    <row r="52" spans="2:12" x14ac:dyDescent="0.2">
      <c r="B52" t="s">
        <v>49</v>
      </c>
      <c r="C52">
        <v>0</v>
      </c>
      <c r="D52">
        <v>0</v>
      </c>
      <c r="E52">
        <v>0</v>
      </c>
      <c r="F52">
        <v>0</v>
      </c>
      <c r="G52">
        <v>0</v>
      </c>
      <c r="H52">
        <v>5.0000000000000001E-3</v>
      </c>
      <c r="I52">
        <v>0</v>
      </c>
      <c r="J52">
        <v>0</v>
      </c>
      <c r="K52">
        <v>1E-3</v>
      </c>
      <c r="L52">
        <v>1E-3</v>
      </c>
    </row>
    <row r="55" spans="2:12" x14ac:dyDescent="0.2">
      <c r="B55" t="s">
        <v>50</v>
      </c>
    </row>
    <row r="56" spans="2:12" x14ac:dyDescent="0.2">
      <c r="B56" t="s">
        <v>14</v>
      </c>
      <c r="C56">
        <v>26</v>
      </c>
      <c r="D56">
        <v>115</v>
      </c>
      <c r="E56">
        <v>105</v>
      </c>
      <c r="F56">
        <v>67</v>
      </c>
      <c r="G56">
        <v>80</v>
      </c>
      <c r="H56">
        <v>107</v>
      </c>
      <c r="I56">
        <v>161</v>
      </c>
      <c r="J56">
        <v>24</v>
      </c>
    </row>
    <row r="57" spans="2:12" x14ac:dyDescent="0.2">
      <c r="B57" t="s">
        <v>51</v>
      </c>
      <c r="C57">
        <v>0</v>
      </c>
      <c r="D57">
        <v>4.0000000000000001E-3</v>
      </c>
      <c r="E57">
        <v>0</v>
      </c>
      <c r="F57">
        <v>7.0000000000000001E-3</v>
      </c>
      <c r="G57">
        <v>0</v>
      </c>
      <c r="H57">
        <v>0</v>
      </c>
      <c r="I57">
        <v>0</v>
      </c>
      <c r="J57">
        <v>0</v>
      </c>
      <c r="K57">
        <v>1E-3</v>
      </c>
      <c r="L57">
        <v>1E-3</v>
      </c>
    </row>
    <row r="58" spans="2:12" x14ac:dyDescent="0.2">
      <c r="B58" t="s">
        <v>52</v>
      </c>
      <c r="C58">
        <v>0.115</v>
      </c>
      <c r="D58">
        <v>0.126</v>
      </c>
      <c r="E58">
        <v>0.09</v>
      </c>
      <c r="F58">
        <v>5.1999999999999998E-2</v>
      </c>
      <c r="G58">
        <v>3.1E-2</v>
      </c>
      <c r="H58">
        <v>6.5000000000000002E-2</v>
      </c>
      <c r="I58">
        <v>9.6000000000000002E-2</v>
      </c>
      <c r="J58">
        <v>4.2000000000000003E-2</v>
      </c>
      <c r="K58">
        <v>8.2000000000000003E-2</v>
      </c>
      <c r="L58">
        <v>7.6999999999999999E-2</v>
      </c>
    </row>
    <row r="59" spans="2:12" x14ac:dyDescent="0.2">
      <c r="B59" t="s">
        <v>17</v>
      </c>
      <c r="C59">
        <v>0.26900000000000002</v>
      </c>
      <c r="D59">
        <v>0.21299999999999999</v>
      </c>
      <c r="E59">
        <v>0.25700000000000001</v>
      </c>
      <c r="F59">
        <v>0.13400000000000001</v>
      </c>
      <c r="G59">
        <v>0.438</v>
      </c>
      <c r="H59">
        <v>0.34599999999999997</v>
      </c>
      <c r="I59">
        <v>0.27300000000000002</v>
      </c>
      <c r="J59">
        <v>0.313</v>
      </c>
      <c r="K59">
        <v>0.27900000000000003</v>
      </c>
      <c r="L59">
        <v>0.28000000000000003</v>
      </c>
    </row>
    <row r="60" spans="2:12" x14ac:dyDescent="0.2">
      <c r="B60" t="s">
        <v>53</v>
      </c>
      <c r="C60">
        <v>0.42299999999999999</v>
      </c>
      <c r="D60">
        <v>0.378</v>
      </c>
      <c r="E60">
        <v>0.314</v>
      </c>
      <c r="F60">
        <v>0.29899999999999999</v>
      </c>
      <c r="G60">
        <v>0.25600000000000001</v>
      </c>
      <c r="H60">
        <v>0.34599999999999997</v>
      </c>
      <c r="I60">
        <v>0.317</v>
      </c>
      <c r="J60">
        <v>0.39600000000000002</v>
      </c>
      <c r="K60">
        <v>0.32900000000000001</v>
      </c>
      <c r="L60">
        <v>0.34100000000000003</v>
      </c>
    </row>
    <row r="61" spans="2:12" x14ac:dyDescent="0.2">
      <c r="B61" t="s">
        <v>54</v>
      </c>
      <c r="C61">
        <v>0.192</v>
      </c>
      <c r="D61">
        <v>0.27800000000000002</v>
      </c>
      <c r="E61">
        <v>0.33800000000000002</v>
      </c>
      <c r="F61">
        <v>0.50700000000000001</v>
      </c>
      <c r="G61">
        <v>0.27500000000000002</v>
      </c>
      <c r="H61">
        <v>0.24299999999999999</v>
      </c>
      <c r="I61">
        <v>0.314</v>
      </c>
      <c r="J61">
        <v>0.25</v>
      </c>
      <c r="K61">
        <v>0.308</v>
      </c>
      <c r="L61">
        <v>0.3</v>
      </c>
    </row>
    <row r="64" spans="2:12" x14ac:dyDescent="0.2">
      <c r="B64" t="s">
        <v>55</v>
      </c>
    </row>
    <row r="65" spans="1:12" x14ac:dyDescent="0.2">
      <c r="B65" t="s">
        <v>14</v>
      </c>
      <c r="C65">
        <v>27</v>
      </c>
      <c r="D65">
        <v>107</v>
      </c>
      <c r="E65">
        <v>93</v>
      </c>
      <c r="F65">
        <v>69</v>
      </c>
      <c r="G65">
        <v>59</v>
      </c>
      <c r="H65">
        <v>79</v>
      </c>
      <c r="I65">
        <v>154</v>
      </c>
      <c r="J65">
        <v>24</v>
      </c>
    </row>
    <row r="66" spans="1:12" x14ac:dyDescent="0.2">
      <c r="B66" t="s">
        <v>56</v>
      </c>
      <c r="C66">
        <v>0</v>
      </c>
      <c r="D66">
        <v>8.9999999999999993E-3</v>
      </c>
      <c r="E66">
        <v>5.0000000000000001E-3</v>
      </c>
      <c r="F66">
        <v>0</v>
      </c>
      <c r="G66">
        <v>2.5000000000000001E-2</v>
      </c>
      <c r="H66">
        <v>4.3999999999999997E-2</v>
      </c>
      <c r="I66">
        <v>1.6E-2</v>
      </c>
      <c r="J66">
        <v>0.16700000000000001</v>
      </c>
      <c r="K66">
        <v>2.1000000000000001E-2</v>
      </c>
      <c r="L66">
        <v>3.3000000000000002E-2</v>
      </c>
    </row>
    <row r="67" spans="1:12" x14ac:dyDescent="0.2">
      <c r="B67" t="s">
        <v>57</v>
      </c>
      <c r="C67">
        <v>0.24099999999999999</v>
      </c>
      <c r="D67">
        <v>0.17299999999999999</v>
      </c>
      <c r="E67">
        <v>0.215</v>
      </c>
      <c r="F67">
        <v>8.6999999999999994E-2</v>
      </c>
      <c r="G67">
        <v>0.186</v>
      </c>
      <c r="H67">
        <v>7.5999999999999998E-2</v>
      </c>
      <c r="I67">
        <v>0.123</v>
      </c>
      <c r="J67">
        <v>0.104</v>
      </c>
      <c r="K67">
        <v>0.14599999999999999</v>
      </c>
      <c r="L67">
        <v>0.151</v>
      </c>
    </row>
    <row r="68" spans="1:12" x14ac:dyDescent="0.2">
      <c r="B68" t="s">
        <v>58</v>
      </c>
      <c r="C68">
        <v>0</v>
      </c>
      <c r="D68">
        <v>6.0999999999999999E-2</v>
      </c>
      <c r="E68">
        <v>7.4999999999999997E-2</v>
      </c>
      <c r="F68">
        <v>8.6999999999999994E-2</v>
      </c>
      <c r="G68">
        <v>2.5000000000000001E-2</v>
      </c>
      <c r="H68">
        <v>3.2000000000000001E-2</v>
      </c>
      <c r="I68">
        <v>0.14000000000000001</v>
      </c>
      <c r="J68">
        <v>0.104</v>
      </c>
      <c r="K68">
        <v>7.8E-2</v>
      </c>
      <c r="L68">
        <v>6.5000000000000002E-2</v>
      </c>
    </row>
    <row r="69" spans="1:12" x14ac:dyDescent="0.2">
      <c r="B69" t="s">
        <v>23</v>
      </c>
      <c r="C69">
        <v>0</v>
      </c>
      <c r="D69">
        <v>0</v>
      </c>
      <c r="E69">
        <v>0</v>
      </c>
      <c r="F69">
        <v>7.0000000000000001E-3</v>
      </c>
      <c r="G69">
        <v>8.0000000000000002E-3</v>
      </c>
      <c r="H69">
        <v>0</v>
      </c>
      <c r="I69">
        <v>0</v>
      </c>
      <c r="J69">
        <v>0</v>
      </c>
      <c r="K69">
        <v>2E-3</v>
      </c>
      <c r="L69">
        <v>2E-3</v>
      </c>
    </row>
    <row r="70" spans="1:12" x14ac:dyDescent="0.2">
      <c r="B70" t="s">
        <v>44</v>
      </c>
      <c r="C70">
        <v>0.13</v>
      </c>
      <c r="D70">
        <v>0.13100000000000001</v>
      </c>
      <c r="E70">
        <v>0.25800000000000001</v>
      </c>
      <c r="F70">
        <v>0.16700000000000001</v>
      </c>
      <c r="G70">
        <v>0.17799999999999999</v>
      </c>
      <c r="H70">
        <v>0.22800000000000001</v>
      </c>
      <c r="I70">
        <v>0.17499999999999999</v>
      </c>
      <c r="J70">
        <v>4.2000000000000003E-2</v>
      </c>
      <c r="K70">
        <v>0.17899999999999999</v>
      </c>
      <c r="L70">
        <v>0.16400000000000001</v>
      </c>
    </row>
    <row r="71" spans="1:12" x14ac:dyDescent="0.2">
      <c r="B71" t="s">
        <v>46</v>
      </c>
      <c r="C71">
        <v>0.46300000000000002</v>
      </c>
      <c r="D71">
        <v>0.50900000000000001</v>
      </c>
      <c r="E71">
        <v>0.30599999999999999</v>
      </c>
      <c r="F71">
        <v>0.5</v>
      </c>
      <c r="G71">
        <v>0.41499999999999998</v>
      </c>
      <c r="H71">
        <v>0.42399999999999999</v>
      </c>
      <c r="I71">
        <v>0.41599999999999998</v>
      </c>
      <c r="J71">
        <v>0.375</v>
      </c>
      <c r="K71">
        <v>0.42599999999999999</v>
      </c>
      <c r="L71">
        <v>0.42599999999999999</v>
      </c>
    </row>
    <row r="72" spans="1:12" x14ac:dyDescent="0.2">
      <c r="B72" t="s">
        <v>59</v>
      </c>
      <c r="C72">
        <v>0</v>
      </c>
      <c r="D72">
        <v>0</v>
      </c>
      <c r="E72">
        <v>0</v>
      </c>
      <c r="F72">
        <v>0</v>
      </c>
      <c r="G72">
        <v>0</v>
      </c>
      <c r="H72">
        <v>6.0000000000000001E-3</v>
      </c>
      <c r="I72">
        <v>0</v>
      </c>
      <c r="J72">
        <v>0</v>
      </c>
      <c r="K72">
        <v>1E-3</v>
      </c>
      <c r="L72">
        <v>1E-3</v>
      </c>
    </row>
    <row r="73" spans="1:12" x14ac:dyDescent="0.2">
      <c r="B73" t="s">
        <v>60</v>
      </c>
      <c r="C73">
        <v>5.6000000000000001E-2</v>
      </c>
      <c r="D73">
        <v>4.2000000000000003E-2</v>
      </c>
      <c r="E73">
        <v>5.8999999999999997E-2</v>
      </c>
      <c r="F73">
        <v>4.2999999999999997E-2</v>
      </c>
      <c r="G73">
        <v>9.2999999999999999E-2</v>
      </c>
      <c r="H73">
        <v>8.2000000000000003E-2</v>
      </c>
      <c r="I73">
        <v>1.9E-2</v>
      </c>
      <c r="J73">
        <v>0.188</v>
      </c>
      <c r="K73">
        <v>5.6000000000000001E-2</v>
      </c>
      <c r="L73">
        <v>7.2999999999999995E-2</v>
      </c>
    </row>
    <row r="74" spans="1:12" x14ac:dyDescent="0.2">
      <c r="B74" t="s">
        <v>24</v>
      </c>
      <c r="C74">
        <v>0.111</v>
      </c>
      <c r="D74">
        <v>7.4999999999999997E-2</v>
      </c>
      <c r="E74">
        <v>8.1000000000000003E-2</v>
      </c>
      <c r="F74">
        <v>0.109</v>
      </c>
      <c r="G74">
        <v>6.8000000000000005E-2</v>
      </c>
      <c r="H74">
        <v>0.108</v>
      </c>
      <c r="I74">
        <v>0.11</v>
      </c>
      <c r="J74">
        <v>2.1000000000000001E-2</v>
      </c>
      <c r="K74">
        <v>9.1999999999999998E-2</v>
      </c>
      <c r="L74">
        <v>8.5000000000000006E-2</v>
      </c>
    </row>
    <row r="77" spans="1:12" x14ac:dyDescent="0.2">
      <c r="A77" t="s">
        <v>61</v>
      </c>
    </row>
    <row r="79" spans="1:12" x14ac:dyDescent="0.2">
      <c r="B79" t="s">
        <v>62</v>
      </c>
    </row>
    <row r="80" spans="1:12" x14ac:dyDescent="0.2">
      <c r="B80" t="s">
        <v>63</v>
      </c>
      <c r="C80">
        <v>0.65900000000000003</v>
      </c>
      <c r="D80">
        <v>0.70599999999999996</v>
      </c>
      <c r="E80">
        <v>0.68300000000000005</v>
      </c>
      <c r="F80">
        <v>0.64500000000000002</v>
      </c>
      <c r="G80">
        <v>0.627</v>
      </c>
      <c r="H80">
        <v>0.69599999999999995</v>
      </c>
      <c r="I80">
        <v>0.69399999999999995</v>
      </c>
      <c r="J80">
        <v>0.745</v>
      </c>
    </row>
    <row r="81" spans="1:11" x14ac:dyDescent="0.2">
      <c r="B81" t="s">
        <v>64</v>
      </c>
      <c r="C81">
        <v>0.72499999999999998</v>
      </c>
      <c r="D81">
        <v>0.70499999999999996</v>
      </c>
      <c r="E81">
        <v>0.71699999999999997</v>
      </c>
      <c r="F81">
        <v>0.77700000000000002</v>
      </c>
      <c r="G81">
        <v>0.73399999999999999</v>
      </c>
      <c r="H81">
        <v>0.74299999999999999</v>
      </c>
      <c r="I81">
        <v>0.74399999999999999</v>
      </c>
      <c r="J81">
        <v>0.745</v>
      </c>
    </row>
    <row r="82" spans="1:11" x14ac:dyDescent="0.2">
      <c r="B82" t="s">
        <v>65</v>
      </c>
      <c r="C82">
        <v>0.70699999999999996</v>
      </c>
      <c r="D82">
        <v>0.71099999999999997</v>
      </c>
      <c r="E82">
        <v>0.67700000000000005</v>
      </c>
      <c r="F82">
        <v>0.73199999999999998</v>
      </c>
      <c r="G82">
        <v>0.72899999999999998</v>
      </c>
      <c r="H82">
        <v>0.74099999999999999</v>
      </c>
      <c r="I82">
        <v>0.66200000000000003</v>
      </c>
      <c r="J82">
        <v>0.71799999999999997</v>
      </c>
    </row>
    <row r="83" spans="1:11" x14ac:dyDescent="0.2">
      <c r="B83" t="s">
        <v>66</v>
      </c>
      <c r="C83">
        <v>0.68700000000000006</v>
      </c>
      <c r="D83">
        <v>0.72</v>
      </c>
      <c r="E83">
        <v>0.66400000000000003</v>
      </c>
      <c r="F83">
        <v>0.622</v>
      </c>
      <c r="G83">
        <v>0.64300000000000002</v>
      </c>
      <c r="H83">
        <v>0.66900000000000004</v>
      </c>
      <c r="I83">
        <v>0.66800000000000004</v>
      </c>
      <c r="J83">
        <v>0.61599999999999999</v>
      </c>
    </row>
    <row r="84" spans="1:11" x14ac:dyDescent="0.2">
      <c r="B84" t="s">
        <v>67</v>
      </c>
      <c r="C84">
        <v>0.70799999999999996</v>
      </c>
      <c r="D84">
        <v>0.72199999999999998</v>
      </c>
      <c r="E84">
        <v>0.71599999999999997</v>
      </c>
      <c r="F84">
        <v>0.63700000000000001</v>
      </c>
      <c r="G84">
        <v>0.67</v>
      </c>
      <c r="H84">
        <v>0.70099999999999996</v>
      </c>
      <c r="I84">
        <v>0.72</v>
      </c>
      <c r="J84">
        <v>0.70099999999999996</v>
      </c>
    </row>
    <row r="85" spans="1:11" x14ac:dyDescent="0.2">
      <c r="B85" t="s">
        <v>68</v>
      </c>
      <c r="C85">
        <v>0.70799999999999996</v>
      </c>
      <c r="D85">
        <v>0.68600000000000005</v>
      </c>
      <c r="E85">
        <v>0.78200000000000003</v>
      </c>
      <c r="F85">
        <v>0.69799999999999995</v>
      </c>
      <c r="G85">
        <v>0.753</v>
      </c>
      <c r="H85">
        <v>0.746</v>
      </c>
      <c r="I85">
        <v>0.751</v>
      </c>
      <c r="J85">
        <v>0.79400000000000004</v>
      </c>
    </row>
    <row r="87" spans="1:11" x14ac:dyDescent="0.2">
      <c r="A87" t="s">
        <v>61</v>
      </c>
    </row>
    <row r="89" spans="1:11" x14ac:dyDescent="0.2">
      <c r="B89" t="s">
        <v>69</v>
      </c>
    </row>
    <row r="90" spans="1:11" x14ac:dyDescent="0.2">
      <c r="B90" t="s">
        <v>63</v>
      </c>
      <c r="C90">
        <v>4</v>
      </c>
      <c r="D90">
        <v>5</v>
      </c>
      <c r="E90">
        <v>5</v>
      </c>
      <c r="F90">
        <v>4</v>
      </c>
      <c r="G90">
        <v>4</v>
      </c>
      <c r="H90">
        <v>4</v>
      </c>
      <c r="I90">
        <v>4</v>
      </c>
      <c r="J90">
        <v>4</v>
      </c>
      <c r="K90">
        <v>6</v>
      </c>
    </row>
    <row r="91" spans="1:11" x14ac:dyDescent="0.2">
      <c r="B91" t="s">
        <v>64</v>
      </c>
      <c r="C91">
        <v>5</v>
      </c>
      <c r="D91">
        <v>5</v>
      </c>
      <c r="E91">
        <v>7</v>
      </c>
      <c r="F91">
        <v>5</v>
      </c>
      <c r="G91">
        <v>5</v>
      </c>
      <c r="H91">
        <v>5</v>
      </c>
      <c r="I91">
        <v>5</v>
      </c>
      <c r="J91">
        <v>4</v>
      </c>
      <c r="K91">
        <v>8</v>
      </c>
    </row>
    <row r="92" spans="1:11" x14ac:dyDescent="0.2">
      <c r="B92" t="s">
        <v>65</v>
      </c>
      <c r="C92">
        <v>7</v>
      </c>
      <c r="D92">
        <v>8</v>
      </c>
      <c r="E92">
        <v>8</v>
      </c>
      <c r="F92">
        <v>8</v>
      </c>
      <c r="G92">
        <v>9</v>
      </c>
      <c r="H92">
        <v>8</v>
      </c>
      <c r="I92">
        <v>8</v>
      </c>
      <c r="J92">
        <v>6</v>
      </c>
      <c r="K92">
        <v>12</v>
      </c>
    </row>
    <row r="93" spans="1:11" x14ac:dyDescent="0.2">
      <c r="B93" t="s">
        <v>66</v>
      </c>
      <c r="C93">
        <v>5</v>
      </c>
      <c r="D93">
        <v>5</v>
      </c>
      <c r="E93">
        <v>6</v>
      </c>
      <c r="F93">
        <v>5</v>
      </c>
      <c r="G93">
        <v>5</v>
      </c>
      <c r="H93">
        <v>7</v>
      </c>
      <c r="I93">
        <v>6</v>
      </c>
      <c r="J93">
        <v>5</v>
      </c>
      <c r="K93">
        <v>8</v>
      </c>
    </row>
    <row r="94" spans="1:11" x14ac:dyDescent="0.2">
      <c r="B94" t="s">
        <v>67</v>
      </c>
      <c r="C94">
        <v>4</v>
      </c>
      <c r="D94">
        <v>5</v>
      </c>
      <c r="E94">
        <v>4</v>
      </c>
      <c r="F94">
        <v>5</v>
      </c>
      <c r="G94">
        <v>4</v>
      </c>
      <c r="H94">
        <v>4</v>
      </c>
      <c r="I94">
        <v>4</v>
      </c>
      <c r="J94">
        <v>4</v>
      </c>
      <c r="K94">
        <v>5</v>
      </c>
    </row>
    <row r="95" spans="1:11" x14ac:dyDescent="0.2">
      <c r="B95" t="s">
        <v>68</v>
      </c>
      <c r="C95">
        <v>5</v>
      </c>
      <c r="D95">
        <v>7</v>
      </c>
      <c r="E95">
        <v>7</v>
      </c>
      <c r="F95">
        <v>7</v>
      </c>
      <c r="G95">
        <v>8</v>
      </c>
      <c r="H95">
        <v>8</v>
      </c>
      <c r="I95">
        <v>7</v>
      </c>
      <c r="J95">
        <v>7</v>
      </c>
      <c r="K95">
        <v>9</v>
      </c>
    </row>
    <row r="97" spans="1:10" x14ac:dyDescent="0.2">
      <c r="A97" t="s">
        <v>61</v>
      </c>
    </row>
    <row r="99" spans="1:10" x14ac:dyDescent="0.2">
      <c r="B99" t="s">
        <v>70</v>
      </c>
    </row>
    <row r="100" spans="1:10" x14ac:dyDescent="0.2">
      <c r="B100" t="s">
        <v>63</v>
      </c>
      <c r="C100">
        <v>-0.29299999999999998</v>
      </c>
      <c r="D100">
        <v>0.11700000000000001</v>
      </c>
      <c r="E100">
        <v>7.9000000000000001E-2</v>
      </c>
      <c r="F100">
        <v>0.125</v>
      </c>
      <c r="G100">
        <v>2E-3</v>
      </c>
      <c r="H100">
        <v>4.2999999999999997E-2</v>
      </c>
      <c r="I100">
        <v>-0.04</v>
      </c>
      <c r="J100">
        <v>0.217</v>
      </c>
    </row>
    <row r="101" spans="1:10" x14ac:dyDescent="0.2">
      <c r="B101" t="s">
        <v>64</v>
      </c>
      <c r="C101">
        <v>0.152</v>
      </c>
      <c r="D101">
        <v>3.1E-2</v>
      </c>
      <c r="E101">
        <v>-3.5000000000000003E-2</v>
      </c>
      <c r="F101">
        <v>3.9E-2</v>
      </c>
      <c r="G101">
        <v>0.17199999999999999</v>
      </c>
      <c r="H101">
        <v>0.02</v>
      </c>
      <c r="I101">
        <v>-5.2999999999999999E-2</v>
      </c>
      <c r="J101">
        <v>4.9000000000000002E-2</v>
      </c>
    </row>
    <row r="102" spans="1:10" x14ac:dyDescent="0.2">
      <c r="B102" t="s">
        <v>65</v>
      </c>
      <c r="C102">
        <v>-0.1</v>
      </c>
      <c r="D102">
        <v>2.5999999999999999E-2</v>
      </c>
      <c r="E102">
        <v>2.4E-2</v>
      </c>
      <c r="F102">
        <v>0.11799999999999999</v>
      </c>
      <c r="G102">
        <v>0.16600000000000001</v>
      </c>
      <c r="H102">
        <v>0.185</v>
      </c>
      <c r="I102">
        <v>0.112</v>
      </c>
      <c r="J102">
        <v>9.5000000000000001E-2</v>
      </c>
    </row>
    <row r="103" spans="1:10" x14ac:dyDescent="0.2">
      <c r="B103" t="s">
        <v>66</v>
      </c>
      <c r="C103">
        <v>0.03</v>
      </c>
      <c r="D103">
        <v>9.4E-2</v>
      </c>
      <c r="E103">
        <v>8.5000000000000006E-2</v>
      </c>
      <c r="F103">
        <v>2E-3</v>
      </c>
      <c r="G103">
        <v>0.23300000000000001</v>
      </c>
      <c r="H103">
        <v>5.1999999999999998E-2</v>
      </c>
      <c r="I103">
        <v>0.11600000000000001</v>
      </c>
      <c r="J103">
        <v>-8.2000000000000003E-2</v>
      </c>
    </row>
    <row r="104" spans="1:10" x14ac:dyDescent="0.2">
      <c r="B104" t="s">
        <v>67</v>
      </c>
      <c r="C104">
        <v>-0.249</v>
      </c>
      <c r="D104">
        <v>9.6000000000000002E-2</v>
      </c>
      <c r="E104">
        <v>6.9000000000000006E-2</v>
      </c>
      <c r="F104">
        <v>-7.8E-2</v>
      </c>
      <c r="G104">
        <v>-0.11899999999999999</v>
      </c>
      <c r="H104">
        <v>-0.04</v>
      </c>
      <c r="I104">
        <v>6.8000000000000005E-2</v>
      </c>
      <c r="J104">
        <v>0.34599999999999997</v>
      </c>
    </row>
    <row r="105" spans="1:10" x14ac:dyDescent="0.2">
      <c r="B105" t="s">
        <v>68</v>
      </c>
      <c r="C105">
        <v>-4.5999999999999999E-2</v>
      </c>
      <c r="D105">
        <v>5.0000000000000001E-3</v>
      </c>
      <c r="E105">
        <v>5.0999999999999997E-2</v>
      </c>
      <c r="F105">
        <v>-0.08</v>
      </c>
      <c r="G105">
        <v>-3.5999999999999997E-2</v>
      </c>
      <c r="H105">
        <v>0.05</v>
      </c>
      <c r="I105">
        <v>-2.8000000000000001E-2</v>
      </c>
      <c r="J105">
        <v>0.318</v>
      </c>
    </row>
    <row r="107" spans="1:10" x14ac:dyDescent="0.2">
      <c r="B107" t="s">
        <v>71</v>
      </c>
      <c r="C107">
        <v>-8.1000000000000003E-2</v>
      </c>
      <c r="D107">
        <v>6.2E-2</v>
      </c>
      <c r="E107">
        <v>4.4999999999999998E-2</v>
      </c>
      <c r="F107">
        <v>2.3E-2</v>
      </c>
      <c r="G107">
        <v>7.0000000000000007E-2</v>
      </c>
      <c r="H107">
        <v>5.2999999999999999E-2</v>
      </c>
      <c r="I107">
        <v>2.5999999999999999E-2</v>
      </c>
      <c r="J107">
        <v>0.16500000000000001</v>
      </c>
    </row>
    <row r="109" spans="1:10" x14ac:dyDescent="0.2">
      <c r="A109" t="s">
        <v>61</v>
      </c>
    </row>
    <row r="111" spans="1:10" x14ac:dyDescent="0.2">
      <c r="B111" t="s">
        <v>72</v>
      </c>
    </row>
    <row r="112" spans="1:10" x14ac:dyDescent="0.2">
      <c r="B112" t="s">
        <v>73</v>
      </c>
    </row>
    <row r="113" spans="2:10" x14ac:dyDescent="0.2">
      <c r="B113" t="s">
        <v>74</v>
      </c>
    </row>
    <row r="115" spans="2:10" x14ac:dyDescent="0.2">
      <c r="B115" t="s">
        <v>75</v>
      </c>
    </row>
    <row r="116" spans="2:10" x14ac:dyDescent="0.2">
      <c r="B116" t="s">
        <v>63</v>
      </c>
      <c r="C116">
        <v>0.99539999999999995</v>
      </c>
      <c r="D116">
        <v>3.1800000000000002E-2</v>
      </c>
      <c r="E116">
        <v>0.1308</v>
      </c>
      <c r="F116">
        <v>8.7099999999999997E-2</v>
      </c>
      <c r="G116">
        <v>0.53849999999999998</v>
      </c>
      <c r="H116">
        <v>0.2787</v>
      </c>
      <c r="I116">
        <v>0.82050000000000001</v>
      </c>
      <c r="J116">
        <v>6.5199999999999994E-2</v>
      </c>
    </row>
    <row r="117" spans="2:10" x14ac:dyDescent="0.2">
      <c r="B117" t="s">
        <v>64</v>
      </c>
      <c r="C117">
        <v>0.1444</v>
      </c>
      <c r="D117">
        <v>0.33379999999999999</v>
      </c>
      <c r="E117">
        <v>0.75229999999999997</v>
      </c>
      <c r="F117">
        <v>0.317</v>
      </c>
      <c r="G117">
        <v>6.4999999999999997E-3</v>
      </c>
      <c r="H117">
        <v>0.3861</v>
      </c>
      <c r="I117">
        <v>0.89280000000000004</v>
      </c>
      <c r="J117">
        <v>0.41959999999999997</v>
      </c>
    </row>
    <row r="118" spans="2:10" x14ac:dyDescent="0.2">
      <c r="B118" t="s">
        <v>65</v>
      </c>
      <c r="C118">
        <v>0.86480000000000001</v>
      </c>
      <c r="D118">
        <v>0.35060000000000002</v>
      </c>
      <c r="E118">
        <v>0.38279999999999997</v>
      </c>
      <c r="F118">
        <v>0.1069</v>
      </c>
      <c r="G118">
        <v>5.4999999999999997E-3</v>
      </c>
      <c r="H118">
        <v>5.0000000000000001E-4</v>
      </c>
      <c r="I118">
        <v>2.5100000000000001E-2</v>
      </c>
      <c r="J118">
        <v>0.31690000000000002</v>
      </c>
    </row>
    <row r="119" spans="2:10" x14ac:dyDescent="0.2">
      <c r="B119" t="s">
        <v>66</v>
      </c>
      <c r="C119">
        <v>0.47689999999999999</v>
      </c>
      <c r="D119">
        <v>5.2600000000000001E-2</v>
      </c>
      <c r="E119">
        <v>9.3399999999999997E-2</v>
      </c>
      <c r="F119">
        <v>0.53939999999999999</v>
      </c>
      <c r="G119">
        <v>1.2999999999999999E-3</v>
      </c>
      <c r="H119">
        <v>0.2387</v>
      </c>
      <c r="I119">
        <v>1.26E-2</v>
      </c>
      <c r="J119">
        <v>0.80269999999999997</v>
      </c>
    </row>
    <row r="120" spans="2:10" x14ac:dyDescent="0.2">
      <c r="B120" t="s">
        <v>67</v>
      </c>
      <c r="C120">
        <v>0.99319999999999997</v>
      </c>
      <c r="D120">
        <v>5.5800000000000002E-2</v>
      </c>
      <c r="E120">
        <v>0.15390000000000001</v>
      </c>
      <c r="F120">
        <v>0.86339999999999995</v>
      </c>
      <c r="G120">
        <v>0.95679999999999998</v>
      </c>
      <c r="H120">
        <v>0.7681</v>
      </c>
      <c r="I120">
        <v>9.9299999999999999E-2</v>
      </c>
      <c r="J120">
        <v>1.15E-2</v>
      </c>
    </row>
    <row r="121" spans="2:10" x14ac:dyDescent="0.2">
      <c r="B121" t="s">
        <v>68</v>
      </c>
      <c r="C121">
        <v>0.74550000000000005</v>
      </c>
      <c r="D121">
        <v>0.50590000000000002</v>
      </c>
      <c r="E121">
        <v>0.19939999999999999</v>
      </c>
      <c r="F121">
        <v>0.92810000000000004</v>
      </c>
      <c r="G121">
        <v>0.75629999999999997</v>
      </c>
      <c r="H121">
        <v>0.22589999999999999</v>
      </c>
      <c r="I121">
        <v>0.78790000000000004</v>
      </c>
      <c r="J121">
        <v>2.7000000000000001E-3</v>
      </c>
    </row>
    <row r="123" spans="2:10" x14ac:dyDescent="0.2">
      <c r="B123" t="s">
        <v>71</v>
      </c>
      <c r="C123">
        <v>0.95499999999999996</v>
      </c>
      <c r="D123">
        <v>4.0000000000000001E-3</v>
      </c>
      <c r="E123">
        <v>2.9000000000000001E-2</v>
      </c>
      <c r="F123">
        <v>0.2278</v>
      </c>
      <c r="G123">
        <v>7.1999999999999998E-3</v>
      </c>
      <c r="H123">
        <v>1.3899999999999999E-2</v>
      </c>
      <c r="I123">
        <v>9.2299999999999993E-2</v>
      </c>
      <c r="J123">
        <v>8.9999999999999998E-4</v>
      </c>
    </row>
    <row r="125" spans="2:10" x14ac:dyDescent="0.2">
      <c r="B125" t="s">
        <v>76</v>
      </c>
    </row>
    <row r="126" spans="2:10" x14ac:dyDescent="0.2">
      <c r="B126" t="s">
        <v>63</v>
      </c>
      <c r="C126">
        <v>1.83E-2</v>
      </c>
      <c r="D126">
        <v>0.97940000000000005</v>
      </c>
      <c r="E126">
        <v>0.90990000000000004</v>
      </c>
      <c r="F126">
        <v>0.94879999999999998</v>
      </c>
      <c r="G126">
        <v>0.56679999999999997</v>
      </c>
      <c r="H126">
        <v>0.79139999999999999</v>
      </c>
      <c r="I126">
        <v>0.23649999999999999</v>
      </c>
      <c r="J126">
        <v>0.97260000000000002</v>
      </c>
    </row>
    <row r="127" spans="2:10" x14ac:dyDescent="0.2">
      <c r="B127" t="s">
        <v>64</v>
      </c>
      <c r="C127">
        <v>0.93179999999999996</v>
      </c>
      <c r="D127">
        <v>0.74099999999999999</v>
      </c>
      <c r="E127">
        <v>0.3246</v>
      </c>
      <c r="F127">
        <v>0.77769999999999995</v>
      </c>
      <c r="G127">
        <v>0.99680000000000002</v>
      </c>
      <c r="H127">
        <v>0.69920000000000004</v>
      </c>
      <c r="I127">
        <v>0.1452</v>
      </c>
      <c r="J127">
        <v>0.74450000000000005</v>
      </c>
    </row>
    <row r="128" spans="2:10" x14ac:dyDescent="0.2">
      <c r="B128" t="s">
        <v>65</v>
      </c>
      <c r="C128">
        <v>0.2641</v>
      </c>
      <c r="D128">
        <v>0.72629999999999995</v>
      </c>
      <c r="E128">
        <v>0.71079999999999999</v>
      </c>
      <c r="F128">
        <v>0.94359999999999999</v>
      </c>
      <c r="G128">
        <v>0.99770000000000003</v>
      </c>
      <c r="H128">
        <v>0.99980000000000002</v>
      </c>
      <c r="I128">
        <v>0.98440000000000005</v>
      </c>
      <c r="J128">
        <v>0.84030000000000005</v>
      </c>
    </row>
    <row r="129" spans="1:11" x14ac:dyDescent="0.2">
      <c r="B129" t="s">
        <v>66</v>
      </c>
      <c r="C129">
        <v>0.68899999999999995</v>
      </c>
      <c r="D129">
        <v>0.96789999999999998</v>
      </c>
      <c r="E129">
        <v>0.93930000000000002</v>
      </c>
      <c r="F129">
        <v>0.58069999999999999</v>
      </c>
      <c r="G129">
        <v>0.99950000000000006</v>
      </c>
      <c r="H129">
        <v>0.82469999999999999</v>
      </c>
      <c r="I129">
        <v>0.9929</v>
      </c>
      <c r="J129">
        <v>0.37719999999999998</v>
      </c>
    </row>
    <row r="130" spans="1:11" x14ac:dyDescent="0.2">
      <c r="B130" t="s">
        <v>67</v>
      </c>
      <c r="C130">
        <v>2.8500000000000001E-2</v>
      </c>
      <c r="D130">
        <v>0.96319999999999995</v>
      </c>
      <c r="E130">
        <v>0.89439999999999997</v>
      </c>
      <c r="F130">
        <v>0.21010000000000001</v>
      </c>
      <c r="G130">
        <v>7.22E-2</v>
      </c>
      <c r="H130">
        <v>0.29670000000000002</v>
      </c>
      <c r="I130">
        <v>0.92920000000000003</v>
      </c>
      <c r="J130">
        <v>0.99719999999999998</v>
      </c>
    </row>
    <row r="131" spans="1:11" x14ac:dyDescent="0.2">
      <c r="B131" t="s">
        <v>68</v>
      </c>
      <c r="C131">
        <v>0.43459999999999999</v>
      </c>
      <c r="D131">
        <v>0.59719999999999995</v>
      </c>
      <c r="E131">
        <v>0.86499999999999999</v>
      </c>
      <c r="F131">
        <v>0.1336</v>
      </c>
      <c r="G131">
        <v>0.36559999999999998</v>
      </c>
      <c r="H131">
        <v>0.85119999999999996</v>
      </c>
      <c r="I131">
        <v>0.28460000000000002</v>
      </c>
      <c r="J131">
        <v>0.99970000000000003</v>
      </c>
    </row>
    <row r="133" spans="1:11" x14ac:dyDescent="0.2">
      <c r="B133" t="s">
        <v>71</v>
      </c>
      <c r="C133">
        <v>4.7399999999999998E-2</v>
      </c>
      <c r="D133">
        <v>0.99609999999999999</v>
      </c>
      <c r="E133">
        <v>0.97109999999999996</v>
      </c>
      <c r="F133">
        <v>0.77229999999999999</v>
      </c>
      <c r="G133">
        <v>0.9929</v>
      </c>
      <c r="H133">
        <v>0.98619999999999997</v>
      </c>
      <c r="I133">
        <v>0.90780000000000005</v>
      </c>
      <c r="J133">
        <v>0.99929999999999997</v>
      </c>
    </row>
    <row r="135" spans="1:11" x14ac:dyDescent="0.2">
      <c r="A135" t="s">
        <v>61</v>
      </c>
    </row>
    <row r="136" spans="1:11" x14ac:dyDescent="0.2">
      <c r="B136" t="s">
        <v>77</v>
      </c>
    </row>
    <row r="138" spans="1:11" x14ac:dyDescent="0.2">
      <c r="B138" t="s">
        <v>78</v>
      </c>
      <c r="C138" t="s">
        <v>79</v>
      </c>
      <c r="D138" t="s">
        <v>80</v>
      </c>
      <c r="E138" t="s">
        <v>81</v>
      </c>
      <c r="F138" t="s">
        <v>82</v>
      </c>
      <c r="G138" t="s">
        <v>83</v>
      </c>
      <c r="H138" t="s">
        <v>84</v>
      </c>
      <c r="I138" t="s">
        <v>85</v>
      </c>
      <c r="J138" t="s">
        <v>86</v>
      </c>
      <c r="K138" t="s">
        <v>87</v>
      </c>
    </row>
    <row r="139" spans="1:11" x14ac:dyDescent="0.2">
      <c r="B139" t="s">
        <v>63</v>
      </c>
      <c r="C139">
        <v>0.65800000000000003</v>
      </c>
      <c r="D139">
        <v>0.68200000000000005</v>
      </c>
      <c r="E139">
        <v>0.68899999999999995</v>
      </c>
      <c r="F139">
        <v>8.0000000000000002E-3</v>
      </c>
      <c r="G139">
        <v>8.9999999999999993E-3</v>
      </c>
      <c r="H139">
        <v>0.69</v>
      </c>
      <c r="I139">
        <v>1.0999999999999999E-2</v>
      </c>
      <c r="J139">
        <v>1.2999999999999999E-2</v>
      </c>
      <c r="K139">
        <v>3.5000000000000003E-2</v>
      </c>
    </row>
    <row r="140" spans="1:11" x14ac:dyDescent="0.2">
      <c r="B140" t="s">
        <v>64</v>
      </c>
      <c r="C140">
        <v>0.70199999999999996</v>
      </c>
      <c r="D140">
        <v>0.73599999999999999</v>
      </c>
      <c r="E140">
        <v>0.754</v>
      </c>
      <c r="F140">
        <v>1.7000000000000001E-2</v>
      </c>
      <c r="G140">
        <v>0.02</v>
      </c>
      <c r="H140">
        <v>0.75600000000000001</v>
      </c>
      <c r="I140">
        <v>2.3E-2</v>
      </c>
      <c r="J140">
        <v>2.5999999999999999E-2</v>
      </c>
      <c r="K140">
        <v>4.7E-2</v>
      </c>
    </row>
    <row r="141" spans="1:11" x14ac:dyDescent="0.2">
      <c r="B141" t="s">
        <v>65</v>
      </c>
      <c r="C141">
        <v>0.65300000000000002</v>
      </c>
      <c r="D141">
        <v>0.71</v>
      </c>
      <c r="E141">
        <v>0.71499999999999997</v>
      </c>
      <c r="F141">
        <v>5.0000000000000001E-3</v>
      </c>
      <c r="G141">
        <v>6.0000000000000001E-3</v>
      </c>
      <c r="H141">
        <v>0.71599999999999997</v>
      </c>
      <c r="I141">
        <v>7.0000000000000001E-3</v>
      </c>
      <c r="J141">
        <v>8.0000000000000002E-3</v>
      </c>
      <c r="K141">
        <v>0.08</v>
      </c>
    </row>
    <row r="142" spans="1:11" x14ac:dyDescent="0.2">
      <c r="B142" t="s">
        <v>66</v>
      </c>
      <c r="C142">
        <v>0.61699999999999999</v>
      </c>
      <c r="D142">
        <v>0.66200000000000003</v>
      </c>
      <c r="E142">
        <v>0.66700000000000004</v>
      </c>
      <c r="F142">
        <v>5.0000000000000001E-3</v>
      </c>
      <c r="G142">
        <v>6.0000000000000001E-3</v>
      </c>
      <c r="H142">
        <v>0.66800000000000004</v>
      </c>
      <c r="I142">
        <v>8.0000000000000002E-3</v>
      </c>
      <c r="J142">
        <v>8.9999999999999993E-3</v>
      </c>
      <c r="K142">
        <v>6.8000000000000005E-2</v>
      </c>
    </row>
    <row r="143" spans="1:11" x14ac:dyDescent="0.2">
      <c r="B143" t="s">
        <v>67</v>
      </c>
      <c r="C143">
        <v>0.68700000000000006</v>
      </c>
      <c r="D143">
        <v>0.69699999999999995</v>
      </c>
      <c r="E143">
        <v>0.71</v>
      </c>
      <c r="F143">
        <v>1.2999999999999999E-2</v>
      </c>
      <c r="G143">
        <v>1.4999999999999999E-2</v>
      </c>
      <c r="H143">
        <v>0.71199999999999997</v>
      </c>
      <c r="I143">
        <v>1.9E-2</v>
      </c>
      <c r="J143">
        <v>2.1000000000000001E-2</v>
      </c>
      <c r="K143">
        <v>1.4E-2</v>
      </c>
    </row>
    <row r="144" spans="1:11" x14ac:dyDescent="0.2">
      <c r="B144" t="s">
        <v>68</v>
      </c>
      <c r="C144">
        <v>0.71499999999999997</v>
      </c>
      <c r="D144">
        <v>0.73899999999999999</v>
      </c>
      <c r="E144">
        <v>0.752</v>
      </c>
      <c r="F144">
        <v>1.2999999999999999E-2</v>
      </c>
      <c r="G144">
        <v>1.4E-2</v>
      </c>
      <c r="H144">
        <v>0.754</v>
      </c>
      <c r="I144">
        <v>1.7000000000000001E-2</v>
      </c>
      <c r="J144">
        <v>1.9E-2</v>
      </c>
      <c r="K144">
        <v>3.3000000000000002E-2</v>
      </c>
    </row>
    <row r="146" spans="1:11" x14ac:dyDescent="0.2">
      <c r="B146" t="s">
        <v>88</v>
      </c>
      <c r="C146">
        <v>0.67200000000000004</v>
      </c>
      <c r="D146">
        <v>0.70399999999999996</v>
      </c>
      <c r="E146">
        <v>0.71399999999999997</v>
      </c>
      <c r="F146">
        <v>0.01</v>
      </c>
      <c r="G146">
        <v>1.2E-2</v>
      </c>
      <c r="H146">
        <v>0.71599999999999997</v>
      </c>
      <c r="I146">
        <v>1.4E-2</v>
      </c>
      <c r="J146">
        <v>1.6E-2</v>
      </c>
      <c r="K146">
        <v>4.5999999999999999E-2</v>
      </c>
    </row>
    <row r="148" spans="1:11" x14ac:dyDescent="0.2">
      <c r="A148" t="s">
        <v>89</v>
      </c>
    </row>
    <row r="149" spans="1:11" x14ac:dyDescent="0.2">
      <c r="B149" t="s">
        <v>90</v>
      </c>
    </row>
    <row r="150" spans="1:11" x14ac:dyDescent="0.2">
      <c r="B150" t="s">
        <v>91</v>
      </c>
    </row>
    <row r="152" spans="1:11" x14ac:dyDescent="0.2">
      <c r="C152" t="s">
        <v>92</v>
      </c>
    </row>
    <row r="153" spans="1:11" x14ac:dyDescent="0.2">
      <c r="A153" t="s">
        <v>93</v>
      </c>
      <c r="C153">
        <v>0.37530000000000002</v>
      </c>
    </row>
    <row r="154" spans="1:11" x14ac:dyDescent="0.2">
      <c r="A154" t="s">
        <v>94</v>
      </c>
      <c r="C154">
        <v>0.55600000000000005</v>
      </c>
    </row>
    <row r="155" spans="1:11" x14ac:dyDescent="0.2">
      <c r="A155" t="s">
        <v>95</v>
      </c>
      <c r="C155">
        <v>0.93520000000000003</v>
      </c>
    </row>
    <row r="156" spans="1:11" x14ac:dyDescent="0.2">
      <c r="A156" t="s">
        <v>96</v>
      </c>
      <c r="C156">
        <v>0.82799999999999996</v>
      </c>
    </row>
    <row r="157" spans="1:11" x14ac:dyDescent="0.2">
      <c r="A157" t="s">
        <v>97</v>
      </c>
      <c r="C157">
        <v>0.16669999999999999</v>
      </c>
    </row>
    <row r="158" spans="1:11" x14ac:dyDescent="0.2">
      <c r="A158" t="s">
        <v>98</v>
      </c>
      <c r="C158">
        <v>0.1202</v>
      </c>
    </row>
    <row r="159" spans="1:11" x14ac:dyDescent="0.2">
      <c r="A159" t="s">
        <v>99</v>
      </c>
      <c r="C159">
        <v>0.76919999999999999</v>
      </c>
    </row>
    <row r="160" spans="1:11" x14ac:dyDescent="0.2">
      <c r="A160" t="s">
        <v>100</v>
      </c>
      <c r="C160">
        <v>0.79730000000000001</v>
      </c>
    </row>
    <row r="161" spans="1:3" x14ac:dyDescent="0.2">
      <c r="A161" t="s">
        <v>101</v>
      </c>
      <c r="C161">
        <v>0.44400000000000001</v>
      </c>
    </row>
    <row r="162" spans="1:3" x14ac:dyDescent="0.2">
      <c r="A162" t="s">
        <v>102</v>
      </c>
      <c r="C162">
        <v>0.61609999999999998</v>
      </c>
    </row>
    <row r="163" spans="1:3" x14ac:dyDescent="0.2">
      <c r="A163" t="s">
        <v>103</v>
      </c>
      <c r="C163">
        <v>0.72260000000000002</v>
      </c>
    </row>
    <row r="164" spans="1:3" x14ac:dyDescent="0.2">
      <c r="A164" t="s">
        <v>104</v>
      </c>
      <c r="C164">
        <v>0.93920000000000003</v>
      </c>
    </row>
    <row r="165" spans="1:3" x14ac:dyDescent="0.2">
      <c r="A165" t="s">
        <v>105</v>
      </c>
      <c r="C165">
        <v>0.33429999999999999</v>
      </c>
    </row>
    <row r="166" spans="1:3" x14ac:dyDescent="0.2">
      <c r="A166" t="s">
        <v>106</v>
      </c>
      <c r="C166">
        <v>0.7117</v>
      </c>
    </row>
    <row r="167" spans="1:3" x14ac:dyDescent="0.2">
      <c r="A167" t="s">
        <v>107</v>
      </c>
      <c r="C167">
        <v>7.6600000000000001E-2</v>
      </c>
    </row>
    <row r="170" spans="1:3" x14ac:dyDescent="0.2">
      <c r="A170" t="s">
        <v>61</v>
      </c>
    </row>
    <row r="171" spans="1:3" x14ac:dyDescent="0.2">
      <c r="B171" t="s">
        <v>108</v>
      </c>
    </row>
    <row r="172" spans="1:3" x14ac:dyDescent="0.2">
      <c r="B172" t="s">
        <v>109</v>
      </c>
    </row>
    <row r="173" spans="1:3" x14ac:dyDescent="0.2">
      <c r="B173" t="s">
        <v>110</v>
      </c>
    </row>
    <row r="174" spans="1:3" x14ac:dyDescent="0.2">
      <c r="B174" t="s">
        <v>111</v>
      </c>
    </row>
    <row r="175" spans="1:3" x14ac:dyDescent="0.2">
      <c r="B175" t="s">
        <v>112</v>
      </c>
    </row>
    <row r="178" spans="2:10" x14ac:dyDescent="0.2">
      <c r="B178" t="s">
        <v>113</v>
      </c>
    </row>
    <row r="179" spans="2:10" x14ac:dyDescent="0.2">
      <c r="B179" t="s">
        <v>114</v>
      </c>
      <c r="C179" t="s">
        <v>115</v>
      </c>
      <c r="D179" t="s">
        <v>116</v>
      </c>
      <c r="E179" t="s">
        <v>117</v>
      </c>
      <c r="F179" t="s">
        <v>118</v>
      </c>
      <c r="G179" t="s">
        <v>119</v>
      </c>
      <c r="H179" t="s">
        <v>120</v>
      </c>
      <c r="I179" t="s">
        <v>121</v>
      </c>
      <c r="J179" t="s">
        <v>122</v>
      </c>
    </row>
    <row r="180" spans="2:10" x14ac:dyDescent="0.2">
      <c r="B180">
        <v>192</v>
      </c>
      <c r="C180">
        <v>8.3000000000000004E-2</v>
      </c>
      <c r="D180">
        <v>2.7E-2</v>
      </c>
      <c r="E180">
        <v>5.7000000000000002E-2</v>
      </c>
      <c r="F180">
        <v>0.05</v>
      </c>
    </row>
    <row r="181" spans="2:10" x14ac:dyDescent="0.2">
      <c r="B181">
        <v>194</v>
      </c>
      <c r="C181">
        <v>0.10100000000000001</v>
      </c>
      <c r="D181">
        <v>8.9999999999999993E-3</v>
      </c>
      <c r="E181">
        <v>9.2999999999999999E-2</v>
      </c>
      <c r="F181">
        <v>1.7000000000000001E-2</v>
      </c>
    </row>
    <row r="182" spans="2:10" x14ac:dyDescent="0.2">
      <c r="B182">
        <v>196</v>
      </c>
      <c r="C182">
        <v>0</v>
      </c>
      <c r="D182">
        <v>-2E-3</v>
      </c>
      <c r="E182">
        <v>2E-3</v>
      </c>
      <c r="F182">
        <v>-4.0000000000000001E-3</v>
      </c>
    </row>
    <row r="183" spans="2:10" x14ac:dyDescent="0.2">
      <c r="B183">
        <v>198</v>
      </c>
      <c r="C183">
        <v>-1.2999999999999999E-2</v>
      </c>
      <c r="D183">
        <v>4.0000000000000001E-3</v>
      </c>
      <c r="E183">
        <v>-1.7999999999999999E-2</v>
      </c>
      <c r="F183">
        <v>8.9999999999999993E-3</v>
      </c>
    </row>
    <row r="184" spans="2:10" x14ac:dyDescent="0.2">
      <c r="B184">
        <v>200</v>
      </c>
      <c r="C184">
        <v>3.0000000000000001E-3</v>
      </c>
      <c r="D184">
        <v>8.9999999999999993E-3</v>
      </c>
      <c r="E184">
        <v>-6.0000000000000001E-3</v>
      </c>
      <c r="F184">
        <v>1.7000000000000001E-2</v>
      </c>
    </row>
    <row r="185" spans="2:10" x14ac:dyDescent="0.2">
      <c r="B185">
        <v>203</v>
      </c>
      <c r="C185">
        <v>1</v>
      </c>
      <c r="D185">
        <v>-3.0000000000000001E-3</v>
      </c>
      <c r="E185">
        <v>1</v>
      </c>
      <c r="F185">
        <v>-3.0000000000000001E-3</v>
      </c>
    </row>
    <row r="186" spans="2:10" x14ac:dyDescent="0.2">
      <c r="B186" t="s">
        <v>123</v>
      </c>
      <c r="C186">
        <v>4.9000000000000002E-2</v>
      </c>
      <c r="D186">
        <v>1.0999999999999999E-2</v>
      </c>
      <c r="E186">
        <v>3.7999999999999999E-2</v>
      </c>
      <c r="F186">
        <v>2.1000000000000001E-2</v>
      </c>
      <c r="G186">
        <v>-0.08</v>
      </c>
      <c r="H186">
        <v>8.0000000000000002E-3</v>
      </c>
      <c r="I186">
        <v>2.5999999999999999E-2</v>
      </c>
      <c r="J186">
        <v>0.65600000000000003</v>
      </c>
    </row>
    <row r="188" spans="2:10" x14ac:dyDescent="0.2">
      <c r="B188" t="s">
        <v>124</v>
      </c>
    </row>
    <row r="189" spans="2:10" x14ac:dyDescent="0.2">
      <c r="B189" t="s">
        <v>114</v>
      </c>
      <c r="C189" t="s">
        <v>115</v>
      </c>
      <c r="D189" t="s">
        <v>116</v>
      </c>
      <c r="E189" t="s">
        <v>117</v>
      </c>
      <c r="F189" t="s">
        <v>118</v>
      </c>
      <c r="G189" t="s">
        <v>119</v>
      </c>
      <c r="H189" t="s">
        <v>120</v>
      </c>
      <c r="I189" t="s">
        <v>121</v>
      </c>
      <c r="J189" t="s">
        <v>122</v>
      </c>
    </row>
    <row r="190" spans="2:10" x14ac:dyDescent="0.2">
      <c r="B190">
        <v>145</v>
      </c>
      <c r="C190">
        <v>-2E-3</v>
      </c>
      <c r="D190">
        <v>1.0999999999999999E-2</v>
      </c>
      <c r="E190">
        <v>-1.2999999999999999E-2</v>
      </c>
      <c r="F190">
        <v>2.1999999999999999E-2</v>
      </c>
    </row>
    <row r="191" spans="2:10" x14ac:dyDescent="0.2">
      <c r="B191">
        <v>150</v>
      </c>
      <c r="C191">
        <v>4.3999999999999997E-2</v>
      </c>
      <c r="D191">
        <v>2.5999999999999999E-2</v>
      </c>
      <c r="E191">
        <v>1.7999999999999999E-2</v>
      </c>
      <c r="F191">
        <v>0.05</v>
      </c>
    </row>
    <row r="192" spans="2:10" x14ac:dyDescent="0.2">
      <c r="B192">
        <v>168</v>
      </c>
      <c r="C192">
        <v>0</v>
      </c>
      <c r="D192">
        <v>8.9999999999999993E-3</v>
      </c>
      <c r="E192">
        <v>-0.01</v>
      </c>
      <c r="F192">
        <v>1.9E-2</v>
      </c>
    </row>
    <row r="193" spans="2:10" x14ac:dyDescent="0.2">
      <c r="B193">
        <v>176</v>
      </c>
      <c r="C193">
        <v>0</v>
      </c>
      <c r="D193">
        <v>-1E-3</v>
      </c>
      <c r="E193">
        <v>1E-3</v>
      </c>
      <c r="F193">
        <v>-2E-3</v>
      </c>
    </row>
    <row r="194" spans="2:10" x14ac:dyDescent="0.2">
      <c r="B194">
        <v>178</v>
      </c>
      <c r="C194">
        <v>2E-3</v>
      </c>
      <c r="D194">
        <v>1.6E-2</v>
      </c>
      <c r="E194">
        <v>-1.2999999999999999E-2</v>
      </c>
      <c r="F194">
        <v>3.1E-2</v>
      </c>
    </row>
    <row r="195" spans="2:10" x14ac:dyDescent="0.2">
      <c r="B195">
        <v>179</v>
      </c>
      <c r="C195">
        <v>0.113</v>
      </c>
      <c r="D195">
        <v>3.2000000000000001E-2</v>
      </c>
      <c r="E195">
        <v>8.3000000000000004E-2</v>
      </c>
      <c r="F195">
        <v>5.8000000000000003E-2</v>
      </c>
    </row>
    <row r="196" spans="2:10" x14ac:dyDescent="0.2">
      <c r="B196">
        <v>185</v>
      </c>
      <c r="C196">
        <v>8.7999999999999995E-2</v>
      </c>
      <c r="D196">
        <v>4.4999999999999998E-2</v>
      </c>
      <c r="E196">
        <v>4.4999999999999998E-2</v>
      </c>
      <c r="F196">
        <v>8.2000000000000003E-2</v>
      </c>
    </row>
    <row r="197" spans="2:10" x14ac:dyDescent="0.2">
      <c r="B197">
        <v>192</v>
      </c>
      <c r="C197">
        <v>-3.1E-2</v>
      </c>
      <c r="D197">
        <v>3.2000000000000001E-2</v>
      </c>
      <c r="E197">
        <v>-6.5000000000000002E-2</v>
      </c>
      <c r="F197">
        <v>6.6000000000000003E-2</v>
      </c>
    </row>
    <row r="198" spans="2:10" x14ac:dyDescent="0.2">
      <c r="B198" t="s">
        <v>123</v>
      </c>
      <c r="C198">
        <v>4.7E-2</v>
      </c>
      <c r="D198">
        <v>2.5999999999999999E-2</v>
      </c>
      <c r="E198">
        <v>2.1000000000000001E-2</v>
      </c>
      <c r="F198">
        <v>0.05</v>
      </c>
      <c r="G198">
        <v>-4.3999999999999997E-2</v>
      </c>
      <c r="H198">
        <v>0.02</v>
      </c>
      <c r="I198">
        <v>1.6E-2</v>
      </c>
      <c r="J198">
        <v>0.71899999999999997</v>
      </c>
    </row>
    <row r="200" spans="2:10" x14ac:dyDescent="0.2">
      <c r="B200" t="s">
        <v>125</v>
      </c>
    </row>
    <row r="201" spans="2:10" x14ac:dyDescent="0.2">
      <c r="B201" t="s">
        <v>114</v>
      </c>
      <c r="C201" t="s">
        <v>115</v>
      </c>
      <c r="D201" t="s">
        <v>116</v>
      </c>
      <c r="E201" t="s">
        <v>117</v>
      </c>
      <c r="F201" t="s">
        <v>118</v>
      </c>
      <c r="G201" t="s">
        <v>119</v>
      </c>
      <c r="H201" t="s">
        <v>120</v>
      </c>
      <c r="I201" t="s">
        <v>121</v>
      </c>
      <c r="J201" t="s">
        <v>122</v>
      </c>
    </row>
    <row r="202" spans="2:10" x14ac:dyDescent="0.2">
      <c r="B202">
        <v>82</v>
      </c>
      <c r="C202">
        <v>-1E-3</v>
      </c>
      <c r="D202">
        <v>-3.0000000000000001E-3</v>
      </c>
      <c r="E202">
        <v>3.0000000000000001E-3</v>
      </c>
      <c r="F202">
        <v>-7.0000000000000001E-3</v>
      </c>
    </row>
    <row r="203" spans="2:10" x14ac:dyDescent="0.2">
      <c r="B203">
        <v>92</v>
      </c>
      <c r="C203">
        <v>7.3999999999999996E-2</v>
      </c>
      <c r="D203">
        <v>1E-3</v>
      </c>
      <c r="E203">
        <v>7.1999999999999995E-2</v>
      </c>
      <c r="F203">
        <v>3.0000000000000001E-3</v>
      </c>
    </row>
    <row r="204" spans="2:10" x14ac:dyDescent="0.2">
      <c r="B204">
        <v>98</v>
      </c>
      <c r="C204">
        <v>-1E-3</v>
      </c>
      <c r="D204">
        <v>5.0000000000000001E-3</v>
      </c>
      <c r="E204">
        <v>-6.0000000000000001E-3</v>
      </c>
      <c r="F204">
        <v>0.01</v>
      </c>
    </row>
    <row r="205" spans="2:10" x14ac:dyDescent="0.2">
      <c r="B205">
        <v>100</v>
      </c>
      <c r="C205">
        <v>1.7000000000000001E-2</v>
      </c>
      <c r="D205">
        <v>0</v>
      </c>
      <c r="E205">
        <v>1.6E-2</v>
      </c>
      <c r="F205">
        <v>1E-3</v>
      </c>
    </row>
    <row r="206" spans="2:10" x14ac:dyDescent="0.2">
      <c r="B206">
        <v>102</v>
      </c>
      <c r="C206">
        <v>0.20200000000000001</v>
      </c>
      <c r="D206">
        <v>3.3000000000000002E-2</v>
      </c>
      <c r="E206">
        <v>0.17499999999999999</v>
      </c>
      <c r="F206">
        <v>5.5E-2</v>
      </c>
    </row>
    <row r="207" spans="2:10" x14ac:dyDescent="0.2">
      <c r="B207">
        <v>104</v>
      </c>
      <c r="C207">
        <v>0.24199999999999999</v>
      </c>
      <c r="D207">
        <v>6.0000000000000001E-3</v>
      </c>
      <c r="E207">
        <v>0.23699999999999999</v>
      </c>
      <c r="F207">
        <v>8.9999999999999993E-3</v>
      </c>
    </row>
    <row r="208" spans="2:10" x14ac:dyDescent="0.2">
      <c r="B208">
        <v>108</v>
      </c>
      <c r="C208">
        <v>0.245</v>
      </c>
      <c r="D208">
        <v>2.8000000000000001E-2</v>
      </c>
      <c r="E208">
        <v>0.223</v>
      </c>
      <c r="F208">
        <v>4.3999999999999997E-2</v>
      </c>
    </row>
    <row r="209" spans="2:10" x14ac:dyDescent="0.2">
      <c r="B209">
        <v>110</v>
      </c>
      <c r="C209">
        <v>0.107</v>
      </c>
      <c r="D209">
        <v>3.0000000000000001E-3</v>
      </c>
      <c r="E209">
        <v>0.104</v>
      </c>
      <c r="F209">
        <v>6.0000000000000001E-3</v>
      </c>
    </row>
    <row r="210" spans="2:10" x14ac:dyDescent="0.2">
      <c r="B210">
        <v>112</v>
      </c>
      <c r="C210">
        <v>7.0999999999999994E-2</v>
      </c>
      <c r="D210">
        <v>1.4E-2</v>
      </c>
      <c r="E210">
        <v>5.8000000000000003E-2</v>
      </c>
      <c r="F210">
        <v>2.5000000000000001E-2</v>
      </c>
    </row>
    <row r="211" spans="2:10" x14ac:dyDescent="0.2">
      <c r="B211">
        <v>114</v>
      </c>
      <c r="C211">
        <v>1</v>
      </c>
      <c r="D211">
        <v>6.0000000000000001E-3</v>
      </c>
      <c r="E211">
        <v>1</v>
      </c>
      <c r="F211">
        <v>6.0000000000000001E-3</v>
      </c>
    </row>
    <row r="212" spans="2:10" x14ac:dyDescent="0.2">
      <c r="B212">
        <v>116</v>
      </c>
      <c r="C212">
        <v>-4.0000000000000001E-3</v>
      </c>
      <c r="D212">
        <v>4.0000000000000001E-3</v>
      </c>
      <c r="E212">
        <v>-8.0000000000000002E-3</v>
      </c>
      <c r="F212">
        <v>8.0000000000000002E-3</v>
      </c>
    </row>
    <row r="213" spans="2:10" x14ac:dyDescent="0.2">
      <c r="B213">
        <v>118</v>
      </c>
      <c r="C213">
        <v>-1.2999999999999999E-2</v>
      </c>
      <c r="D213">
        <v>2.5999999999999999E-2</v>
      </c>
      <c r="E213">
        <v>-0.04</v>
      </c>
      <c r="F213">
        <v>5.1999999999999998E-2</v>
      </c>
    </row>
    <row r="214" spans="2:10" x14ac:dyDescent="0.2">
      <c r="B214" t="s">
        <v>123</v>
      </c>
      <c r="C214">
        <v>0.104</v>
      </c>
      <c r="D214">
        <v>1.2E-2</v>
      </c>
      <c r="E214">
        <v>9.2999999999999999E-2</v>
      </c>
      <c r="F214">
        <v>2.1000000000000001E-2</v>
      </c>
      <c r="G214">
        <v>-0.20499999999999999</v>
      </c>
      <c r="H214">
        <v>8.0000000000000002E-3</v>
      </c>
      <c r="I214">
        <v>6.5000000000000002E-2</v>
      </c>
      <c r="J214">
        <v>0.63700000000000001</v>
      </c>
    </row>
    <row r="216" spans="2:10" x14ac:dyDescent="0.2">
      <c r="B216" t="s">
        <v>126</v>
      </c>
    </row>
    <row r="217" spans="2:10" x14ac:dyDescent="0.2">
      <c r="B217" t="s">
        <v>114</v>
      </c>
      <c r="C217" t="s">
        <v>115</v>
      </c>
      <c r="D217" t="s">
        <v>116</v>
      </c>
      <c r="E217" t="s">
        <v>117</v>
      </c>
      <c r="F217" t="s">
        <v>118</v>
      </c>
      <c r="G217" t="s">
        <v>119</v>
      </c>
      <c r="H217" t="s">
        <v>120</v>
      </c>
      <c r="I217" t="s">
        <v>121</v>
      </c>
      <c r="J217" t="s">
        <v>122</v>
      </c>
    </row>
    <row r="218" spans="2:10" x14ac:dyDescent="0.2">
      <c r="B218">
        <v>150</v>
      </c>
      <c r="C218">
        <v>-1E-3</v>
      </c>
      <c r="D218">
        <v>0</v>
      </c>
      <c r="E218">
        <v>-2E-3</v>
      </c>
      <c r="F218">
        <v>0</v>
      </c>
    </row>
    <row r="219" spans="2:10" x14ac:dyDescent="0.2">
      <c r="B219">
        <v>151</v>
      </c>
      <c r="C219">
        <v>0.157</v>
      </c>
      <c r="D219">
        <v>2E-3</v>
      </c>
      <c r="E219">
        <v>0.155</v>
      </c>
      <c r="F219">
        <v>4.0000000000000001E-3</v>
      </c>
    </row>
    <row r="220" spans="2:10" x14ac:dyDescent="0.2">
      <c r="B220">
        <v>152</v>
      </c>
      <c r="C220">
        <v>9.0999999999999998E-2</v>
      </c>
      <c r="D220">
        <v>2E-3</v>
      </c>
      <c r="E220">
        <v>8.8999999999999996E-2</v>
      </c>
      <c r="F220">
        <v>4.0000000000000001E-3</v>
      </c>
    </row>
    <row r="221" spans="2:10" x14ac:dyDescent="0.2">
      <c r="B221">
        <v>153</v>
      </c>
      <c r="C221">
        <v>0.11</v>
      </c>
      <c r="D221">
        <v>2.9000000000000001E-2</v>
      </c>
      <c r="E221">
        <v>8.4000000000000005E-2</v>
      </c>
      <c r="F221">
        <v>5.1999999999999998E-2</v>
      </c>
    </row>
    <row r="222" spans="2:10" x14ac:dyDescent="0.2">
      <c r="B222">
        <v>154</v>
      </c>
      <c r="C222">
        <v>9.4E-2</v>
      </c>
      <c r="D222">
        <v>6.0000000000000001E-3</v>
      </c>
      <c r="E222">
        <v>8.7999999999999995E-2</v>
      </c>
      <c r="F222">
        <v>1.0999999999999999E-2</v>
      </c>
    </row>
    <row r="223" spans="2:10" x14ac:dyDescent="0.2">
      <c r="B223">
        <v>155</v>
      </c>
      <c r="C223">
        <v>7.0999999999999994E-2</v>
      </c>
      <c r="D223">
        <v>1.2E-2</v>
      </c>
      <c r="E223">
        <v>0.06</v>
      </c>
      <c r="F223">
        <v>2.1999999999999999E-2</v>
      </c>
    </row>
    <row r="224" spans="2:10" x14ac:dyDescent="0.2">
      <c r="B224">
        <v>157</v>
      </c>
      <c r="C224">
        <v>0</v>
      </c>
      <c r="D224">
        <v>8.0000000000000002E-3</v>
      </c>
      <c r="E224">
        <v>-8.9999999999999993E-3</v>
      </c>
      <c r="F224">
        <v>1.7000000000000001E-2</v>
      </c>
    </row>
    <row r="225" spans="2:10" x14ac:dyDescent="0.2">
      <c r="B225">
        <v>160</v>
      </c>
      <c r="C225">
        <v>0</v>
      </c>
      <c r="D225">
        <v>-1E-3</v>
      </c>
      <c r="E225">
        <v>1E-3</v>
      </c>
      <c r="F225">
        <v>-3.0000000000000001E-3</v>
      </c>
    </row>
    <row r="226" spans="2:10" x14ac:dyDescent="0.2">
      <c r="B226" t="s">
        <v>123</v>
      </c>
      <c r="C226">
        <v>9.9000000000000005E-2</v>
      </c>
      <c r="D226">
        <v>0.01</v>
      </c>
      <c r="E226">
        <v>0.09</v>
      </c>
      <c r="F226">
        <v>1.7999999999999999E-2</v>
      </c>
      <c r="G226">
        <v>-0.19800000000000001</v>
      </c>
      <c r="H226">
        <v>7.0000000000000001E-3</v>
      </c>
      <c r="I226">
        <v>0.06</v>
      </c>
      <c r="J226">
        <v>0.60799999999999998</v>
      </c>
    </row>
    <row r="228" spans="2:10" x14ac:dyDescent="0.2">
      <c r="B228" t="s">
        <v>127</v>
      </c>
    </row>
    <row r="229" spans="2:10" x14ac:dyDescent="0.2">
      <c r="B229" t="s">
        <v>114</v>
      </c>
      <c r="C229" t="s">
        <v>115</v>
      </c>
      <c r="D229" t="s">
        <v>116</v>
      </c>
      <c r="E229" t="s">
        <v>117</v>
      </c>
      <c r="F229" t="s">
        <v>118</v>
      </c>
      <c r="G229" t="s">
        <v>119</v>
      </c>
      <c r="H229" t="s">
        <v>120</v>
      </c>
      <c r="I229" t="s">
        <v>121</v>
      </c>
      <c r="J229" t="s">
        <v>122</v>
      </c>
    </row>
    <row r="230" spans="2:10" x14ac:dyDescent="0.2">
      <c r="B230">
        <v>191</v>
      </c>
      <c r="C230">
        <v>-1E-3</v>
      </c>
      <c r="D230">
        <v>-1E-3</v>
      </c>
      <c r="E230">
        <v>0</v>
      </c>
      <c r="F230">
        <v>-2E-3</v>
      </c>
    </row>
    <row r="231" spans="2:10" x14ac:dyDescent="0.2">
      <c r="B231">
        <v>195</v>
      </c>
      <c r="C231">
        <v>2.8000000000000001E-2</v>
      </c>
      <c r="D231">
        <v>8.0000000000000002E-3</v>
      </c>
      <c r="E231">
        <v>0.02</v>
      </c>
      <c r="F231">
        <v>1.6E-2</v>
      </c>
    </row>
    <row r="232" spans="2:10" x14ac:dyDescent="0.2">
      <c r="B232">
        <v>196</v>
      </c>
      <c r="C232">
        <v>8.3000000000000004E-2</v>
      </c>
      <c r="D232">
        <v>3.2000000000000001E-2</v>
      </c>
      <c r="E232">
        <v>5.2999999999999999E-2</v>
      </c>
      <c r="F232">
        <v>5.8999999999999997E-2</v>
      </c>
    </row>
    <row r="233" spans="2:10" x14ac:dyDescent="0.2">
      <c r="B233">
        <v>197</v>
      </c>
      <c r="C233">
        <v>1.2999999999999999E-2</v>
      </c>
      <c r="D233">
        <v>3.0000000000000001E-3</v>
      </c>
      <c r="E233">
        <v>0.01</v>
      </c>
      <c r="F233">
        <v>6.0000000000000001E-3</v>
      </c>
    </row>
    <row r="234" spans="2:10" x14ac:dyDescent="0.2">
      <c r="B234">
        <v>199</v>
      </c>
      <c r="C234">
        <v>2.5000000000000001E-2</v>
      </c>
      <c r="D234">
        <v>2.5000000000000001E-2</v>
      </c>
      <c r="E234">
        <v>0</v>
      </c>
      <c r="F234">
        <v>4.9000000000000002E-2</v>
      </c>
    </row>
    <row r="235" spans="2:10" x14ac:dyDescent="0.2">
      <c r="B235" t="s">
        <v>123</v>
      </c>
      <c r="C235">
        <v>3.7999999999999999E-2</v>
      </c>
      <c r="D235">
        <v>1.7999999999999999E-2</v>
      </c>
      <c r="E235">
        <v>0.02</v>
      </c>
      <c r="F235">
        <v>3.5999999999999997E-2</v>
      </c>
      <c r="G235">
        <v>-4.1000000000000002E-2</v>
      </c>
      <c r="H235">
        <v>1.2999999999999999E-2</v>
      </c>
      <c r="I235">
        <v>1.4E-2</v>
      </c>
      <c r="J235">
        <v>0.68799999999999994</v>
      </c>
    </row>
    <row r="237" spans="2:10" x14ac:dyDescent="0.2">
      <c r="B237" t="s">
        <v>128</v>
      </c>
    </row>
    <row r="238" spans="2:10" x14ac:dyDescent="0.2">
      <c r="B238" t="s">
        <v>114</v>
      </c>
      <c r="C238" t="s">
        <v>115</v>
      </c>
      <c r="D238" t="s">
        <v>116</v>
      </c>
      <c r="E238" t="s">
        <v>117</v>
      </c>
      <c r="F238" t="s">
        <v>118</v>
      </c>
      <c r="G238" t="s">
        <v>119</v>
      </c>
      <c r="H238" t="s">
        <v>120</v>
      </c>
      <c r="I238" t="s">
        <v>121</v>
      </c>
      <c r="J238" t="s">
        <v>122</v>
      </c>
    </row>
    <row r="239" spans="2:10" x14ac:dyDescent="0.2">
      <c r="B239">
        <v>144</v>
      </c>
      <c r="C239">
        <v>0.221</v>
      </c>
      <c r="D239">
        <v>5.0999999999999997E-2</v>
      </c>
      <c r="E239">
        <v>0.17899999999999999</v>
      </c>
      <c r="F239">
        <v>8.4000000000000005E-2</v>
      </c>
    </row>
    <row r="240" spans="2:10" x14ac:dyDescent="0.2">
      <c r="B240">
        <v>146</v>
      </c>
      <c r="C240">
        <v>5.5E-2</v>
      </c>
      <c r="D240">
        <v>1.7999999999999999E-2</v>
      </c>
      <c r="E240">
        <v>3.6999999999999998E-2</v>
      </c>
      <c r="F240">
        <v>3.4000000000000002E-2</v>
      </c>
    </row>
    <row r="241" spans="1:10" x14ac:dyDescent="0.2">
      <c r="B241">
        <v>148</v>
      </c>
      <c r="C241">
        <v>3.4000000000000002E-2</v>
      </c>
      <c r="D241">
        <v>2.4E-2</v>
      </c>
      <c r="E241">
        <v>1.0999999999999999E-2</v>
      </c>
      <c r="F241">
        <v>4.5999999999999999E-2</v>
      </c>
    </row>
    <row r="242" spans="1:10" x14ac:dyDescent="0.2">
      <c r="B242">
        <v>150</v>
      </c>
      <c r="C242">
        <v>-1E-3</v>
      </c>
      <c r="D242">
        <v>1E-3</v>
      </c>
      <c r="E242">
        <v>-1E-3</v>
      </c>
      <c r="F242">
        <v>1E-3</v>
      </c>
    </row>
    <row r="243" spans="1:10" x14ac:dyDescent="0.2">
      <c r="B243">
        <v>152</v>
      </c>
      <c r="C243">
        <v>-1.4999999999999999E-2</v>
      </c>
      <c r="D243">
        <v>1.4E-2</v>
      </c>
      <c r="E243">
        <v>-2.9000000000000001E-2</v>
      </c>
      <c r="F243">
        <v>2.8000000000000001E-2</v>
      </c>
    </row>
    <row r="244" spans="1:10" x14ac:dyDescent="0.2">
      <c r="B244">
        <v>154</v>
      </c>
      <c r="C244">
        <v>2.1000000000000001E-2</v>
      </c>
      <c r="D244">
        <v>1.4E-2</v>
      </c>
      <c r="E244">
        <v>7.0000000000000001E-3</v>
      </c>
      <c r="F244">
        <v>2.7E-2</v>
      </c>
    </row>
    <row r="245" spans="1:10" x14ac:dyDescent="0.2">
      <c r="B245">
        <v>156</v>
      </c>
      <c r="C245">
        <v>0</v>
      </c>
      <c r="D245">
        <v>0</v>
      </c>
      <c r="E245">
        <v>0</v>
      </c>
      <c r="F245">
        <v>0</v>
      </c>
    </row>
    <row r="246" spans="1:10" x14ac:dyDescent="0.2">
      <c r="B246">
        <v>158</v>
      </c>
      <c r="C246">
        <v>8.0000000000000002E-3</v>
      </c>
      <c r="D246">
        <v>2.3E-2</v>
      </c>
      <c r="E246">
        <v>-1.4999999999999999E-2</v>
      </c>
      <c r="F246">
        <v>4.4999999999999998E-2</v>
      </c>
    </row>
    <row r="247" spans="1:10" x14ac:dyDescent="0.2">
      <c r="B247">
        <v>168</v>
      </c>
      <c r="C247">
        <v>-2E-3</v>
      </c>
      <c r="D247">
        <v>0</v>
      </c>
      <c r="E247">
        <v>-2E-3</v>
      </c>
      <c r="F247">
        <v>0</v>
      </c>
    </row>
    <row r="248" spans="1:10" x14ac:dyDescent="0.2">
      <c r="B248" t="s">
        <v>123</v>
      </c>
      <c r="C248">
        <v>2.3E-2</v>
      </c>
      <c r="D248">
        <v>1.6E-2</v>
      </c>
      <c r="E248">
        <v>8.0000000000000002E-3</v>
      </c>
      <c r="F248">
        <v>0.03</v>
      </c>
      <c r="G248">
        <v>-1.4999999999999999E-2</v>
      </c>
      <c r="H248">
        <v>1.2E-2</v>
      </c>
      <c r="I248">
        <v>6.0000000000000001E-3</v>
      </c>
      <c r="J248">
        <v>0.73199999999999998</v>
      </c>
    </row>
    <row r="250" spans="1:10" x14ac:dyDescent="0.2">
      <c r="A250" t="s">
        <v>61</v>
      </c>
    </row>
    <row r="252" spans="1:10" x14ac:dyDescent="0.2">
      <c r="C252" t="s">
        <v>129</v>
      </c>
    </row>
    <row r="253" spans="1:10" x14ac:dyDescent="0.2">
      <c r="C253" t="s">
        <v>115</v>
      </c>
      <c r="D253" t="s">
        <v>116</v>
      </c>
      <c r="E253" t="s">
        <v>117</v>
      </c>
      <c r="F253" t="s">
        <v>118</v>
      </c>
      <c r="G253" t="s">
        <v>119</v>
      </c>
      <c r="H253" t="s">
        <v>120</v>
      </c>
      <c r="I253" t="s">
        <v>121</v>
      </c>
      <c r="J253" t="s">
        <v>122</v>
      </c>
    </row>
    <row r="254" spans="1:10" x14ac:dyDescent="0.2">
      <c r="C254">
        <v>5.8999999999999997E-2</v>
      </c>
      <c r="D254">
        <v>1.6E-2</v>
      </c>
      <c r="E254">
        <v>4.3999999999999997E-2</v>
      </c>
      <c r="F254">
        <v>0.03</v>
      </c>
      <c r="G254">
        <v>-9.2999999999999999E-2</v>
      </c>
      <c r="H254">
        <v>6.7000000000000004E-2</v>
      </c>
      <c r="I254">
        <v>0.187</v>
      </c>
      <c r="J254">
        <v>4.0410000000000004</v>
      </c>
    </row>
    <row r="256" spans="1:10" x14ac:dyDescent="0.2">
      <c r="A256" t="s">
        <v>61</v>
      </c>
    </row>
    <row r="258" spans="1:7" x14ac:dyDescent="0.2">
      <c r="A258" t="s">
        <v>61</v>
      </c>
    </row>
    <row r="259" spans="1:7" x14ac:dyDescent="0.2">
      <c r="B259" t="s">
        <v>130</v>
      </c>
    </row>
    <row r="261" spans="1:7" x14ac:dyDescent="0.2">
      <c r="B261" t="s">
        <v>113</v>
      </c>
    </row>
    <row r="262" spans="1:7" x14ac:dyDescent="0.2">
      <c r="C262" t="s">
        <v>115</v>
      </c>
      <c r="D262" t="s">
        <v>116</v>
      </c>
      <c r="E262" t="s">
        <v>117</v>
      </c>
      <c r="F262" t="s">
        <v>118</v>
      </c>
    </row>
    <row r="263" spans="1:7" x14ac:dyDescent="0.2">
      <c r="B263" t="s">
        <v>131</v>
      </c>
      <c r="C263">
        <v>4.7E-2</v>
      </c>
      <c r="D263">
        <v>0.01</v>
      </c>
      <c r="E263">
        <v>3.6999999999999998E-2</v>
      </c>
      <c r="F263">
        <v>0.02</v>
      </c>
      <c r="G263" t="s">
        <v>132</v>
      </c>
    </row>
    <row r="264" spans="1:7" x14ac:dyDescent="0.2">
      <c r="B264" t="s">
        <v>2</v>
      </c>
      <c r="C264">
        <v>3.5999999999999997E-2</v>
      </c>
      <c r="D264">
        <v>6.0000000000000001E-3</v>
      </c>
      <c r="E264">
        <v>3.3000000000000002E-2</v>
      </c>
      <c r="F264">
        <v>0.01</v>
      </c>
      <c r="G264" t="s">
        <v>133</v>
      </c>
    </row>
    <row r="266" spans="1:7" x14ac:dyDescent="0.2">
      <c r="B266" t="s">
        <v>124</v>
      </c>
    </row>
    <row r="267" spans="1:7" x14ac:dyDescent="0.2">
      <c r="C267" t="s">
        <v>115</v>
      </c>
      <c r="D267" t="s">
        <v>116</v>
      </c>
      <c r="E267" t="s">
        <v>117</v>
      </c>
      <c r="F267" t="s">
        <v>118</v>
      </c>
    </row>
    <row r="268" spans="1:7" x14ac:dyDescent="0.2">
      <c r="B268" t="s">
        <v>131</v>
      </c>
      <c r="C268">
        <v>4.2999999999999997E-2</v>
      </c>
      <c r="D268">
        <v>2.5999999999999999E-2</v>
      </c>
      <c r="E268">
        <v>1.7999999999999999E-2</v>
      </c>
      <c r="F268">
        <v>4.9000000000000002E-2</v>
      </c>
      <c r="G268" t="s">
        <v>132</v>
      </c>
    </row>
    <row r="269" spans="1:7" x14ac:dyDescent="0.2">
      <c r="B269" t="s">
        <v>2</v>
      </c>
      <c r="C269">
        <v>0.03</v>
      </c>
      <c r="D269">
        <v>8.0000000000000002E-3</v>
      </c>
      <c r="E269">
        <v>3.1E-2</v>
      </c>
      <c r="F269">
        <v>1.4999999999999999E-2</v>
      </c>
      <c r="G269" t="s">
        <v>133</v>
      </c>
    </row>
    <row r="271" spans="1:7" x14ac:dyDescent="0.2">
      <c r="B271" t="s">
        <v>125</v>
      </c>
    </row>
    <row r="272" spans="1:7" x14ac:dyDescent="0.2">
      <c r="C272" t="s">
        <v>115</v>
      </c>
      <c r="D272" t="s">
        <v>116</v>
      </c>
      <c r="E272" t="s">
        <v>117</v>
      </c>
      <c r="F272" t="s">
        <v>118</v>
      </c>
    </row>
    <row r="273" spans="2:7" x14ac:dyDescent="0.2">
      <c r="B273" t="s">
        <v>131</v>
      </c>
      <c r="C273">
        <v>0.106</v>
      </c>
      <c r="D273">
        <v>1.2999999999999999E-2</v>
      </c>
      <c r="E273">
        <v>9.4E-2</v>
      </c>
      <c r="F273">
        <v>2.4E-2</v>
      </c>
      <c r="G273" t="s">
        <v>132</v>
      </c>
    </row>
    <row r="274" spans="2:7" x14ac:dyDescent="0.2">
      <c r="B274" t="s">
        <v>2</v>
      </c>
      <c r="C274">
        <v>0.03</v>
      </c>
      <c r="D274">
        <v>6.0000000000000001E-3</v>
      </c>
      <c r="E274">
        <v>2.9000000000000001E-2</v>
      </c>
      <c r="F274">
        <v>1.0999999999999999E-2</v>
      </c>
      <c r="G274" t="s">
        <v>133</v>
      </c>
    </row>
    <row r="276" spans="2:7" x14ac:dyDescent="0.2">
      <c r="B276" t="s">
        <v>126</v>
      </c>
    </row>
    <row r="277" spans="2:7" x14ac:dyDescent="0.2">
      <c r="C277" t="s">
        <v>115</v>
      </c>
      <c r="D277" t="s">
        <v>116</v>
      </c>
      <c r="E277" t="s">
        <v>117</v>
      </c>
      <c r="F277" t="s">
        <v>118</v>
      </c>
    </row>
    <row r="278" spans="2:7" x14ac:dyDescent="0.2">
      <c r="B278" t="s">
        <v>131</v>
      </c>
      <c r="C278">
        <v>0.10100000000000001</v>
      </c>
      <c r="D278">
        <v>0.01</v>
      </c>
      <c r="E278">
        <v>9.0999999999999998E-2</v>
      </c>
      <c r="F278">
        <v>1.9E-2</v>
      </c>
      <c r="G278" t="s">
        <v>132</v>
      </c>
    </row>
    <row r="279" spans="2:7" x14ac:dyDescent="0.2">
      <c r="B279" t="s">
        <v>2</v>
      </c>
      <c r="C279">
        <v>2.4E-2</v>
      </c>
      <c r="D279">
        <v>4.0000000000000001E-3</v>
      </c>
      <c r="E279">
        <v>2.1999999999999999E-2</v>
      </c>
      <c r="F279">
        <v>8.0000000000000002E-3</v>
      </c>
      <c r="G279" t="s">
        <v>133</v>
      </c>
    </row>
    <row r="281" spans="2:7" x14ac:dyDescent="0.2">
      <c r="B281" t="s">
        <v>127</v>
      </c>
    </row>
    <row r="282" spans="2:7" x14ac:dyDescent="0.2">
      <c r="C282" t="s">
        <v>115</v>
      </c>
      <c r="D282" t="s">
        <v>116</v>
      </c>
      <c r="E282" t="s">
        <v>117</v>
      </c>
      <c r="F282" t="s">
        <v>118</v>
      </c>
    </row>
    <row r="283" spans="2:7" x14ac:dyDescent="0.2">
      <c r="B283" t="s">
        <v>131</v>
      </c>
      <c r="C283">
        <v>3.7999999999999999E-2</v>
      </c>
      <c r="D283">
        <v>1.6E-2</v>
      </c>
      <c r="E283">
        <v>2.3E-2</v>
      </c>
      <c r="F283">
        <v>3.1E-2</v>
      </c>
      <c r="G283" t="s">
        <v>132</v>
      </c>
    </row>
    <row r="284" spans="2:7" x14ac:dyDescent="0.2">
      <c r="B284" t="s">
        <v>2</v>
      </c>
      <c r="C284">
        <v>2.7E-2</v>
      </c>
      <c r="D284">
        <v>1.2999999999999999E-2</v>
      </c>
      <c r="E284">
        <v>3.4000000000000002E-2</v>
      </c>
      <c r="F284">
        <v>2.5000000000000001E-2</v>
      </c>
      <c r="G284" t="s">
        <v>133</v>
      </c>
    </row>
    <row r="286" spans="2:7" x14ac:dyDescent="0.2">
      <c r="B286" t="s">
        <v>128</v>
      </c>
    </row>
    <row r="287" spans="2:7" x14ac:dyDescent="0.2">
      <c r="C287" t="s">
        <v>115</v>
      </c>
      <c r="D287" t="s">
        <v>116</v>
      </c>
      <c r="E287" t="s">
        <v>117</v>
      </c>
      <c r="F287" t="s">
        <v>118</v>
      </c>
    </row>
    <row r="288" spans="2:7" x14ac:dyDescent="0.2">
      <c r="B288" t="s">
        <v>131</v>
      </c>
      <c r="C288">
        <v>2.1000000000000001E-2</v>
      </c>
      <c r="D288">
        <v>1.4999999999999999E-2</v>
      </c>
      <c r="E288">
        <v>6.0000000000000001E-3</v>
      </c>
      <c r="F288">
        <v>0.03</v>
      </c>
      <c r="G288" t="s">
        <v>132</v>
      </c>
    </row>
    <row r="289" spans="1:7" x14ac:dyDescent="0.2">
      <c r="B289" t="s">
        <v>2</v>
      </c>
      <c r="C289">
        <v>2.7E-2</v>
      </c>
      <c r="D289">
        <v>6.0000000000000001E-3</v>
      </c>
      <c r="E289">
        <v>2.3E-2</v>
      </c>
      <c r="F289">
        <v>0.01</v>
      </c>
      <c r="G289" t="s">
        <v>133</v>
      </c>
    </row>
    <row r="291" spans="1:7" x14ac:dyDescent="0.2">
      <c r="A291" t="s">
        <v>61</v>
      </c>
    </row>
    <row r="293" spans="1:7" x14ac:dyDescent="0.2">
      <c r="B293" t="s">
        <v>134</v>
      </c>
    </row>
    <row r="295" spans="1:7" x14ac:dyDescent="0.2">
      <c r="C295" t="s">
        <v>115</v>
      </c>
      <c r="D295" t="s">
        <v>116</v>
      </c>
      <c r="E295" t="s">
        <v>117</v>
      </c>
      <c r="F295" t="s">
        <v>118</v>
      </c>
    </row>
    <row r="296" spans="1:7" x14ac:dyDescent="0.2">
      <c r="B296" t="s">
        <v>135</v>
      </c>
      <c r="C296">
        <v>5.8999999999999997E-2</v>
      </c>
      <c r="D296">
        <v>1.6E-2</v>
      </c>
      <c r="E296">
        <v>4.3999999999999997E-2</v>
      </c>
      <c r="F296">
        <v>0.03</v>
      </c>
      <c r="G296" t="s">
        <v>132</v>
      </c>
    </row>
    <row r="297" spans="1:7" x14ac:dyDescent="0.2">
      <c r="B297" t="s">
        <v>2</v>
      </c>
      <c r="C297">
        <v>1.4E-2</v>
      </c>
      <c r="D297">
        <v>3.0000000000000001E-3</v>
      </c>
      <c r="E297">
        <v>1.4999999999999999E-2</v>
      </c>
      <c r="F297">
        <v>5.0000000000000001E-3</v>
      </c>
      <c r="G297" t="s">
        <v>133</v>
      </c>
    </row>
    <row r="299" spans="1:7" x14ac:dyDescent="0.2">
      <c r="A299" t="s">
        <v>61</v>
      </c>
    </row>
    <row r="300" spans="1:7" x14ac:dyDescent="0.2">
      <c r="B300" t="s">
        <v>136</v>
      </c>
    </row>
    <row r="302" spans="1:7" x14ac:dyDescent="0.2">
      <c r="B302" t="s">
        <v>137</v>
      </c>
    </row>
    <row r="304" spans="1:7" x14ac:dyDescent="0.2">
      <c r="C304" t="s">
        <v>138</v>
      </c>
      <c r="D304" t="s">
        <v>139</v>
      </c>
      <c r="E304" t="s">
        <v>117</v>
      </c>
      <c r="F304" t="s">
        <v>118</v>
      </c>
    </row>
    <row r="305" spans="1:6" x14ac:dyDescent="0.2">
      <c r="C305">
        <v>3.6999999999999998E-2</v>
      </c>
      <c r="D305">
        <v>1.2E-2</v>
      </c>
      <c r="E305">
        <v>1.9E-2</v>
      </c>
      <c r="F305">
        <v>2.1999999999999999E-2</v>
      </c>
    </row>
    <row r="306" spans="1:6" x14ac:dyDescent="0.2">
      <c r="C306">
        <v>8.4000000000000005E-2</v>
      </c>
      <c r="D306">
        <v>2.1000000000000001E-2</v>
      </c>
      <c r="E306">
        <v>7.0999999999999994E-2</v>
      </c>
      <c r="F306">
        <v>3.9E-2</v>
      </c>
    </row>
    <row r="308" spans="1:6" x14ac:dyDescent="0.2">
      <c r="B308" t="s">
        <v>140</v>
      </c>
    </row>
    <row r="310" spans="1:6" x14ac:dyDescent="0.2">
      <c r="C310" t="s">
        <v>138</v>
      </c>
      <c r="D310" t="s">
        <v>139</v>
      </c>
      <c r="E310" t="s">
        <v>117</v>
      </c>
      <c r="F310" t="s">
        <v>118</v>
      </c>
    </row>
    <row r="311" spans="1:6" x14ac:dyDescent="0.2">
      <c r="C311">
        <v>3.2000000000000001E-2</v>
      </c>
      <c r="D311">
        <v>1.0999999999999999E-2</v>
      </c>
      <c r="E311">
        <v>1.4E-2</v>
      </c>
      <c r="F311">
        <v>0.02</v>
      </c>
    </row>
    <row r="312" spans="1:6" x14ac:dyDescent="0.2">
      <c r="C312">
        <v>9.1999999999999998E-2</v>
      </c>
      <c r="D312">
        <v>2.1999999999999999E-2</v>
      </c>
      <c r="E312">
        <v>8.2000000000000003E-2</v>
      </c>
      <c r="F312">
        <v>4.2000000000000003E-2</v>
      </c>
    </row>
    <row r="315" spans="1:6" x14ac:dyDescent="0.2">
      <c r="A315" t="s">
        <v>61</v>
      </c>
    </row>
    <row r="317" spans="1:6" x14ac:dyDescent="0.2">
      <c r="B317" t="s">
        <v>141</v>
      </c>
    </row>
    <row r="318" spans="1:6" x14ac:dyDescent="0.2">
      <c r="B318" t="s">
        <v>142</v>
      </c>
    </row>
    <row r="319" spans="1:6" x14ac:dyDescent="0.2">
      <c r="B319" t="s">
        <v>143</v>
      </c>
    </row>
    <row r="320" spans="1:6" x14ac:dyDescent="0.2">
      <c r="B320" t="s">
        <v>73</v>
      </c>
    </row>
    <row r="322" spans="1:4" x14ac:dyDescent="0.2">
      <c r="A322" t="s">
        <v>63</v>
      </c>
      <c r="B322" t="s">
        <v>144</v>
      </c>
      <c r="C322">
        <v>6.6500000000000004E-2</v>
      </c>
      <c r="D322" t="s">
        <v>145</v>
      </c>
    </row>
    <row r="323" spans="1:4" x14ac:dyDescent="0.2">
      <c r="A323" t="s">
        <v>64</v>
      </c>
      <c r="B323" t="s">
        <v>144</v>
      </c>
      <c r="C323">
        <v>0.1772</v>
      </c>
      <c r="D323" t="s">
        <v>146</v>
      </c>
    </row>
    <row r="324" spans="1:4" x14ac:dyDescent="0.2">
      <c r="A324" t="s">
        <v>65</v>
      </c>
      <c r="B324" t="s">
        <v>144</v>
      </c>
      <c r="C324">
        <v>2.9999999999999997E-4</v>
      </c>
      <c r="D324" t="s">
        <v>147</v>
      </c>
    </row>
    <row r="325" spans="1:4" x14ac:dyDescent="0.2">
      <c r="A325" t="s">
        <v>66</v>
      </c>
      <c r="B325" t="s">
        <v>144</v>
      </c>
      <c r="C325">
        <v>1E-4</v>
      </c>
      <c r="D325" t="s">
        <v>148</v>
      </c>
    </row>
    <row r="326" spans="1:4" x14ac:dyDescent="0.2">
      <c r="A326" t="s">
        <v>67</v>
      </c>
      <c r="B326" t="s">
        <v>144</v>
      </c>
      <c r="C326">
        <v>0.21179999999999999</v>
      </c>
      <c r="D326" t="s">
        <v>149</v>
      </c>
    </row>
    <row r="327" spans="1:4" x14ac:dyDescent="0.2">
      <c r="A327" t="s">
        <v>68</v>
      </c>
      <c r="B327" t="s">
        <v>144</v>
      </c>
      <c r="C327">
        <v>0.38019999999999998</v>
      </c>
      <c r="D327" t="s">
        <v>150</v>
      </c>
    </row>
    <row r="328" spans="1:4" x14ac:dyDescent="0.2">
      <c r="A328" t="s">
        <v>151</v>
      </c>
      <c r="B328" t="s">
        <v>152</v>
      </c>
      <c r="C328">
        <v>1E-4</v>
      </c>
    </row>
    <row r="330" spans="1:4" x14ac:dyDescent="0.2">
      <c r="A330" t="s">
        <v>61</v>
      </c>
    </row>
    <row r="331" spans="1:4" x14ac:dyDescent="0.2">
      <c r="B331" t="s">
        <v>153</v>
      </c>
    </row>
    <row r="333" spans="1:4" x14ac:dyDescent="0.2">
      <c r="B333" t="s">
        <v>154</v>
      </c>
    </row>
    <row r="335" spans="1:4" x14ac:dyDescent="0.2">
      <c r="B335" t="s">
        <v>155</v>
      </c>
    </row>
    <row r="336" spans="1:4" x14ac:dyDescent="0.2">
      <c r="B336" t="s">
        <v>156</v>
      </c>
    </row>
    <row r="337" spans="1:10" x14ac:dyDescent="0.2">
      <c r="B337" t="s">
        <v>157</v>
      </c>
    </row>
    <row r="340" spans="1:10" x14ac:dyDescent="0.2">
      <c r="B340" t="s">
        <v>158</v>
      </c>
    </row>
    <row r="341" spans="1:10" x14ac:dyDescent="0.2">
      <c r="C341">
        <v>26</v>
      </c>
      <c r="D341">
        <v>97</v>
      </c>
      <c r="E341">
        <v>87</v>
      </c>
      <c r="F341">
        <v>41</v>
      </c>
      <c r="G341">
        <v>57</v>
      </c>
      <c r="H341">
        <v>75</v>
      </c>
      <c r="I341">
        <v>122</v>
      </c>
      <c r="J341">
        <v>20</v>
      </c>
    </row>
    <row r="343" spans="1:10" x14ac:dyDescent="0.2">
      <c r="A343" t="s">
        <v>63</v>
      </c>
      <c r="B343" t="s">
        <v>152</v>
      </c>
      <c r="C343">
        <v>1E-4</v>
      </c>
    </row>
    <row r="344" spans="1:10" x14ac:dyDescent="0.2">
      <c r="A344" t="s">
        <v>64</v>
      </c>
      <c r="B344" t="s">
        <v>152</v>
      </c>
      <c r="C344">
        <v>1E-4</v>
      </c>
    </row>
    <row r="345" spans="1:10" x14ac:dyDescent="0.2">
      <c r="A345" t="s">
        <v>65</v>
      </c>
      <c r="B345" t="s">
        <v>152</v>
      </c>
      <c r="C345">
        <v>1E-4</v>
      </c>
    </row>
    <row r="346" spans="1:10" x14ac:dyDescent="0.2">
      <c r="A346" t="s">
        <v>66</v>
      </c>
      <c r="B346" t="s">
        <v>152</v>
      </c>
      <c r="C346">
        <v>1E-4</v>
      </c>
    </row>
    <row r="347" spans="1:10" x14ac:dyDescent="0.2">
      <c r="A347" t="s">
        <v>67</v>
      </c>
      <c r="B347" t="s">
        <v>152</v>
      </c>
      <c r="C347">
        <v>1E-4</v>
      </c>
    </row>
    <row r="348" spans="1:10" x14ac:dyDescent="0.2">
      <c r="A348" t="s">
        <v>68</v>
      </c>
      <c r="B348" t="s">
        <v>152</v>
      </c>
      <c r="C348">
        <v>1E-4</v>
      </c>
    </row>
    <row r="349" spans="1:10" x14ac:dyDescent="0.2">
      <c r="A349" t="s">
        <v>151</v>
      </c>
      <c r="B349" t="s">
        <v>152</v>
      </c>
      <c r="C349">
        <v>1E-4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workbookViewId="0">
      <selection activeCell="B16" sqref="B16"/>
    </sheetView>
  </sheetViews>
  <sheetFormatPr baseColWidth="10" defaultRowHeight="15" x14ac:dyDescent="0.2"/>
  <sheetData>
    <row r="1" spans="1:2" x14ac:dyDescent="0.2">
      <c r="A1" t="s">
        <v>159</v>
      </c>
      <c r="B1" t="s">
        <v>160</v>
      </c>
    </row>
    <row r="2" spans="1:2" x14ac:dyDescent="0.2">
      <c r="A2" t="s">
        <v>93</v>
      </c>
      <c r="B2">
        <v>0.37530000000000002</v>
      </c>
    </row>
    <row r="3" spans="1:2" x14ac:dyDescent="0.2">
      <c r="A3" t="s">
        <v>94</v>
      </c>
      <c r="B3">
        <v>0.55600000000000005</v>
      </c>
    </row>
    <row r="4" spans="1:2" x14ac:dyDescent="0.2">
      <c r="A4" t="s">
        <v>95</v>
      </c>
      <c r="B4">
        <v>0.93520000000000003</v>
      </c>
    </row>
    <row r="5" spans="1:2" x14ac:dyDescent="0.2">
      <c r="A5" t="s">
        <v>96</v>
      </c>
      <c r="B5">
        <v>0.82799999999999996</v>
      </c>
    </row>
    <row r="6" spans="1:2" x14ac:dyDescent="0.2">
      <c r="A6" t="s">
        <v>97</v>
      </c>
      <c r="B6">
        <v>0.16669999999999999</v>
      </c>
    </row>
    <row r="7" spans="1:2" x14ac:dyDescent="0.2">
      <c r="A7" t="s">
        <v>98</v>
      </c>
      <c r="B7">
        <v>0.1202</v>
      </c>
    </row>
    <row r="8" spans="1:2" x14ac:dyDescent="0.2">
      <c r="A8" t="s">
        <v>99</v>
      </c>
      <c r="B8">
        <v>0.76919999999999999</v>
      </c>
    </row>
    <row r="9" spans="1:2" x14ac:dyDescent="0.2">
      <c r="A9" t="s">
        <v>100</v>
      </c>
      <c r="B9">
        <v>0.79730000000000001</v>
      </c>
    </row>
    <row r="10" spans="1:2" x14ac:dyDescent="0.2">
      <c r="A10" t="s">
        <v>101</v>
      </c>
      <c r="B10">
        <v>0.44400000000000001</v>
      </c>
    </row>
    <row r="11" spans="1:2" x14ac:dyDescent="0.2">
      <c r="A11" t="s">
        <v>102</v>
      </c>
      <c r="B11">
        <v>0.61609999999999998</v>
      </c>
    </row>
    <row r="12" spans="1:2" x14ac:dyDescent="0.2">
      <c r="A12" t="s">
        <v>103</v>
      </c>
      <c r="B12">
        <v>0.72260000000000002</v>
      </c>
    </row>
    <row r="13" spans="1:2" x14ac:dyDescent="0.2">
      <c r="A13" t="s">
        <v>104</v>
      </c>
      <c r="B13">
        <v>0.93920000000000003</v>
      </c>
    </row>
    <row r="14" spans="1:2" x14ac:dyDescent="0.2">
      <c r="A14" t="s">
        <v>105</v>
      </c>
      <c r="B14">
        <v>0.33429999999999999</v>
      </c>
    </row>
    <row r="15" spans="1:2" x14ac:dyDescent="0.2">
      <c r="A15" t="s">
        <v>106</v>
      </c>
      <c r="B15">
        <v>0.7117</v>
      </c>
    </row>
    <row r="16" spans="1:2" x14ac:dyDescent="0.2">
      <c r="A16" t="s">
        <v>107</v>
      </c>
      <c r="B16">
        <v>7.6600000000000001E-2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0"/>
  <sheetViews>
    <sheetView workbookViewId="0">
      <selection activeCell="C9" sqref="C9"/>
    </sheetView>
  </sheetViews>
  <sheetFormatPr baseColWidth="10" defaultRowHeight="15" x14ac:dyDescent="0.2"/>
  <sheetData>
    <row r="1" spans="1:25" x14ac:dyDescent="0.2">
      <c r="A1" t="s">
        <v>262</v>
      </c>
      <c r="B1" t="s">
        <v>231</v>
      </c>
      <c r="C1" t="s">
        <v>166</v>
      </c>
      <c r="D1" t="s">
        <v>174</v>
      </c>
      <c r="E1" t="s">
        <v>175</v>
      </c>
      <c r="F1">
        <v>0</v>
      </c>
      <c r="G1" t="s">
        <v>263</v>
      </c>
      <c r="H1" t="s">
        <v>264</v>
      </c>
      <c r="I1" t="s">
        <v>265</v>
      </c>
      <c r="K1" t="s">
        <v>160</v>
      </c>
      <c r="L1" t="s">
        <v>231</v>
      </c>
      <c r="M1" t="s">
        <v>266</v>
      </c>
      <c r="N1" t="s">
        <v>174</v>
      </c>
      <c r="O1" t="s">
        <v>175</v>
      </c>
      <c r="P1">
        <v>0</v>
      </c>
      <c r="Q1" t="s">
        <v>263</v>
      </c>
      <c r="R1" t="s">
        <v>264</v>
      </c>
      <c r="S1" t="s">
        <v>265</v>
      </c>
      <c r="U1" t="s">
        <v>231</v>
      </c>
      <c r="V1" t="s">
        <v>266</v>
      </c>
      <c r="W1" t="s">
        <v>166</v>
      </c>
    </row>
    <row r="2" spans="1:25" x14ac:dyDescent="0.2">
      <c r="A2">
        <v>0.161</v>
      </c>
      <c r="B2" t="s">
        <v>63</v>
      </c>
      <c r="C2">
        <v>3.5999999999999997E-2</v>
      </c>
      <c r="D2">
        <f>C2-I2*G2</f>
        <v>-2.3071066960342938E-2</v>
      </c>
      <c r="E2">
        <f>C2+I2*G2</f>
        <v>9.5071066960342926E-2</v>
      </c>
      <c r="F2">
        <v>0</v>
      </c>
      <c r="G2">
        <v>2.9000000000000001E-2</v>
      </c>
      <c r="H2">
        <v>33</v>
      </c>
      <c r="I2">
        <f>TINV(0.05,H2-1)</f>
        <v>2.0369333434601011</v>
      </c>
      <c r="K2">
        <v>1.1000000000000001E-3</v>
      </c>
      <c r="L2" t="s">
        <v>63</v>
      </c>
      <c r="M2">
        <v>1.2E-2</v>
      </c>
      <c r="N2">
        <f>M2-S2*Q2</f>
        <v>-2.2160006076060723E-4</v>
      </c>
      <c r="O2">
        <f>M2+S2*Q2</f>
        <v>2.4221600060760608E-2</v>
      </c>
      <c r="P2">
        <v>0</v>
      </c>
      <c r="Q2">
        <v>6.0000000000000001E-3</v>
      </c>
      <c r="R2">
        <v>33</v>
      </c>
      <c r="S2">
        <f>TINV(0.05,R2-1)</f>
        <v>2.0369333434601011</v>
      </c>
      <c r="U2" t="s">
        <v>63</v>
      </c>
      <c r="V2">
        <v>1.2E-2</v>
      </c>
      <c r="W2">
        <v>3.5999999999999997E-2</v>
      </c>
      <c r="Y2" t="s">
        <v>181</v>
      </c>
    </row>
    <row r="3" spans="1:25" x14ac:dyDescent="0.2">
      <c r="A3">
        <v>0.30159999999999998</v>
      </c>
      <c r="B3" t="s">
        <v>64</v>
      </c>
      <c r="C3">
        <v>2.4E-2</v>
      </c>
      <c r="D3">
        <f t="shared" ref="D3:D7" si="0">C3-I3*G3</f>
        <v>-2.4886400243042429E-2</v>
      </c>
      <c r="E3">
        <f t="shared" ref="E3:E7" si="1">C3+I3*G3</f>
        <v>7.2886400243042437E-2</v>
      </c>
      <c r="F3">
        <v>0</v>
      </c>
      <c r="G3">
        <v>2.4E-2</v>
      </c>
      <c r="H3">
        <v>33</v>
      </c>
      <c r="I3">
        <f t="shared" ref="I3:I7" si="2">TINV(0.05,H3-1)</f>
        <v>2.0369333434601011</v>
      </c>
      <c r="K3">
        <v>1E-4</v>
      </c>
      <c r="L3" t="s">
        <v>64</v>
      </c>
      <c r="M3">
        <v>2.1000000000000001E-2</v>
      </c>
      <c r="N3">
        <f t="shared" ref="N3:N7" si="3">M3-S3*Q3</f>
        <v>8.7783999392393938E-3</v>
      </c>
      <c r="O3">
        <f t="shared" ref="O3:O7" si="4">M3+S3*Q3</f>
        <v>3.3221600060760609E-2</v>
      </c>
      <c r="P3">
        <v>0</v>
      </c>
      <c r="Q3">
        <v>6.0000000000000001E-3</v>
      </c>
      <c r="R3">
        <v>33</v>
      </c>
      <c r="S3">
        <f t="shared" ref="S3:S7" si="5">TINV(0.05,R3-1)</f>
        <v>2.0369333434601011</v>
      </c>
      <c r="U3" t="s">
        <v>64</v>
      </c>
      <c r="V3">
        <v>2.1000000000000001E-2</v>
      </c>
      <c r="W3">
        <v>2.4E-2</v>
      </c>
    </row>
    <row r="4" spans="1:25" x14ac:dyDescent="0.2">
      <c r="A4">
        <v>2.0000000000000001E-4</v>
      </c>
      <c r="B4" t="s">
        <v>65</v>
      </c>
      <c r="C4">
        <v>8.8999999999999996E-2</v>
      </c>
      <c r="D4">
        <f t="shared" si="0"/>
        <v>2.7891999696196962E-2</v>
      </c>
      <c r="E4">
        <f t="shared" si="1"/>
        <v>0.15010800030380303</v>
      </c>
      <c r="F4">
        <v>0</v>
      </c>
      <c r="G4">
        <v>0.03</v>
      </c>
      <c r="H4">
        <v>33</v>
      </c>
      <c r="I4">
        <f t="shared" si="2"/>
        <v>2.0369333434601011</v>
      </c>
      <c r="K4">
        <v>1E-4</v>
      </c>
      <c r="L4" t="s">
        <v>65</v>
      </c>
      <c r="M4">
        <v>1.4999999999999999E-2</v>
      </c>
      <c r="N4">
        <f t="shared" si="3"/>
        <v>-1.2954667476808082E-3</v>
      </c>
      <c r="O4">
        <f t="shared" si="4"/>
        <v>3.1295466747680807E-2</v>
      </c>
      <c r="P4">
        <v>0</v>
      </c>
      <c r="Q4">
        <v>8.0000000000000002E-3</v>
      </c>
      <c r="R4">
        <v>33</v>
      </c>
      <c r="S4">
        <f t="shared" si="5"/>
        <v>2.0369333434601011</v>
      </c>
      <c r="U4" t="s">
        <v>65</v>
      </c>
      <c r="V4">
        <v>1.4999999999999999E-2</v>
      </c>
      <c r="W4">
        <v>8.8999999999999996E-2</v>
      </c>
      <c r="Y4" t="s">
        <v>267</v>
      </c>
    </row>
    <row r="5" spans="1:25" x14ac:dyDescent="0.2">
      <c r="A5">
        <v>1E-3</v>
      </c>
      <c r="B5" t="s">
        <v>66</v>
      </c>
      <c r="C5">
        <v>8.6999999999999994E-2</v>
      </c>
      <c r="D5">
        <f t="shared" si="0"/>
        <v>2.589199969619696E-2</v>
      </c>
      <c r="E5">
        <f t="shared" si="1"/>
        <v>0.14810800030380303</v>
      </c>
      <c r="F5">
        <v>0</v>
      </c>
      <c r="G5">
        <v>0.03</v>
      </c>
      <c r="H5">
        <v>33</v>
      </c>
      <c r="I5">
        <f t="shared" si="2"/>
        <v>2.0369333434601011</v>
      </c>
      <c r="K5">
        <v>1E-4</v>
      </c>
      <c r="L5" t="s">
        <v>66</v>
      </c>
      <c r="M5">
        <v>1.2E-2</v>
      </c>
      <c r="N5">
        <f t="shared" si="3"/>
        <v>1.8153332826994946E-3</v>
      </c>
      <c r="O5">
        <f t="shared" si="4"/>
        <v>2.2184666717300506E-2</v>
      </c>
      <c r="P5">
        <v>0</v>
      </c>
      <c r="Q5">
        <v>5.0000000000000001E-3</v>
      </c>
      <c r="R5">
        <v>33</v>
      </c>
      <c r="S5">
        <f t="shared" si="5"/>
        <v>2.0369333434601011</v>
      </c>
      <c r="U5" t="s">
        <v>66</v>
      </c>
      <c r="V5">
        <v>1.2E-2</v>
      </c>
      <c r="W5">
        <v>8.6999999999999994E-2</v>
      </c>
      <c r="Y5" t="s">
        <v>268</v>
      </c>
    </row>
    <row r="6" spans="1:25" x14ac:dyDescent="0.2">
      <c r="A6">
        <v>0.36020000000000002</v>
      </c>
      <c r="B6" t="s">
        <v>67</v>
      </c>
      <c r="C6">
        <v>2.3E-2</v>
      </c>
      <c r="D6">
        <f t="shared" si="0"/>
        <v>-3.1997200273422732E-2</v>
      </c>
      <c r="E6">
        <f t="shared" si="1"/>
        <v>7.7997200273422732E-2</v>
      </c>
      <c r="F6">
        <v>0</v>
      </c>
      <c r="G6">
        <v>2.7E-2</v>
      </c>
      <c r="H6">
        <v>33</v>
      </c>
      <c r="I6">
        <f t="shared" si="2"/>
        <v>2.0369333434601011</v>
      </c>
      <c r="K6">
        <v>4.8999999999999998E-3</v>
      </c>
      <c r="L6" t="s">
        <v>67</v>
      </c>
      <c r="M6">
        <v>1.2999999999999999E-2</v>
      </c>
      <c r="N6">
        <f t="shared" si="3"/>
        <v>-1.2585334042207082E-3</v>
      </c>
      <c r="O6">
        <f t="shared" si="4"/>
        <v>2.7258533404220707E-2</v>
      </c>
      <c r="P6">
        <v>0</v>
      </c>
      <c r="Q6">
        <v>7.0000000000000001E-3</v>
      </c>
      <c r="R6">
        <v>33</v>
      </c>
      <c r="S6">
        <f t="shared" si="5"/>
        <v>2.0369333434601011</v>
      </c>
      <c r="U6" t="s">
        <v>67</v>
      </c>
      <c r="V6">
        <v>1.2999999999999999E-2</v>
      </c>
      <c r="W6">
        <v>2.3E-2</v>
      </c>
      <c r="Y6" t="s">
        <v>269</v>
      </c>
    </row>
    <row r="7" spans="1:25" x14ac:dyDescent="0.2">
      <c r="A7">
        <v>0.78879999999999995</v>
      </c>
      <c r="B7" t="s">
        <v>68</v>
      </c>
      <c r="C7">
        <v>6.0000000000000001E-3</v>
      </c>
      <c r="D7">
        <f t="shared" si="0"/>
        <v>-3.4738666869202024E-2</v>
      </c>
      <c r="E7">
        <f t="shared" si="1"/>
        <v>4.6738666869202021E-2</v>
      </c>
      <c r="F7">
        <v>0</v>
      </c>
      <c r="G7">
        <v>0.02</v>
      </c>
      <c r="H7">
        <v>33</v>
      </c>
      <c r="I7">
        <f t="shared" si="2"/>
        <v>2.0369333434601011</v>
      </c>
      <c r="K7">
        <v>1E-4</v>
      </c>
      <c r="L7" t="s">
        <v>68</v>
      </c>
      <c r="M7">
        <v>1.4999999999999999E-2</v>
      </c>
      <c r="N7">
        <f t="shared" si="3"/>
        <v>2.778399939239392E-3</v>
      </c>
      <c r="O7">
        <f t="shared" si="4"/>
        <v>2.7221600060760607E-2</v>
      </c>
      <c r="P7">
        <v>0</v>
      </c>
      <c r="Q7">
        <v>6.0000000000000001E-3</v>
      </c>
      <c r="R7">
        <v>33</v>
      </c>
      <c r="S7">
        <f t="shared" si="5"/>
        <v>2.0369333434601011</v>
      </c>
      <c r="U7" t="s">
        <v>68</v>
      </c>
      <c r="V7">
        <v>1.4999999999999999E-2</v>
      </c>
      <c r="W7">
        <v>6.0000000000000001E-3</v>
      </c>
      <c r="Y7" t="s">
        <v>185</v>
      </c>
    </row>
    <row r="8" spans="1:25" x14ac:dyDescent="0.2">
      <c r="A8">
        <v>2.0000000000000001E-4</v>
      </c>
      <c r="B8" t="s">
        <v>270</v>
      </c>
      <c r="C8">
        <v>4.2999999999999997E-2</v>
      </c>
      <c r="D8">
        <v>1.9E-2</v>
      </c>
      <c r="E8">
        <v>6.9000000000000006E-2</v>
      </c>
      <c r="F8">
        <v>0</v>
      </c>
      <c r="K8">
        <v>1E-4</v>
      </c>
      <c r="L8" t="s">
        <v>270</v>
      </c>
      <c r="M8">
        <v>1.4999999999999999E-2</v>
      </c>
      <c r="N8">
        <v>1.2E-2</v>
      </c>
      <c r="O8">
        <v>1.7000000000000001E-2</v>
      </c>
      <c r="P8">
        <v>0</v>
      </c>
      <c r="U8" t="s">
        <v>271</v>
      </c>
      <c r="V8">
        <v>1.4999999999999999E-2</v>
      </c>
      <c r="W8">
        <v>4.2999999999999997E-2</v>
      </c>
      <c r="Y8" t="s">
        <v>186</v>
      </c>
    </row>
    <row r="9" spans="1:25" x14ac:dyDescent="0.2">
      <c r="A9">
        <v>2.0000000000000001E-4</v>
      </c>
      <c r="B9" t="s">
        <v>272</v>
      </c>
      <c r="C9">
        <v>4.3999999999999997E-2</v>
      </c>
      <c r="D9">
        <v>1.9E-2</v>
      </c>
      <c r="E9">
        <v>7.0999999999999994E-2</v>
      </c>
      <c r="F9">
        <v>0</v>
      </c>
      <c r="K9">
        <v>1E-4</v>
      </c>
      <c r="L9" t="s">
        <v>272</v>
      </c>
      <c r="M9">
        <v>1.6E-2</v>
      </c>
      <c r="N9">
        <v>1.2E-2</v>
      </c>
      <c r="O9">
        <v>0.02</v>
      </c>
      <c r="P9">
        <v>0</v>
      </c>
      <c r="Y9">
        <v>-0.26482040000000001</v>
      </c>
    </row>
    <row r="11" spans="1:25" x14ac:dyDescent="0.2">
      <c r="B11" t="s">
        <v>273</v>
      </c>
      <c r="C11">
        <f>4*C8/(1+3*C8)</f>
        <v>0.15234720992028342</v>
      </c>
      <c r="D11">
        <f t="shared" ref="D11:E11" si="6">4*D8/(1+3*D8)</f>
        <v>7.1901608325449382E-2</v>
      </c>
      <c r="E11">
        <f t="shared" si="6"/>
        <v>0.22866611433305717</v>
      </c>
    </row>
    <row r="13" spans="1:25" x14ac:dyDescent="0.2">
      <c r="B13" t="s">
        <v>266</v>
      </c>
      <c r="C13" t="s">
        <v>166</v>
      </c>
      <c r="D13" t="s">
        <v>274</v>
      </c>
    </row>
    <row r="14" spans="1:25" x14ac:dyDescent="0.2">
      <c r="A14" t="s">
        <v>275</v>
      </c>
      <c r="B14">
        <v>1E-3</v>
      </c>
      <c r="C14">
        <v>1.4E-2</v>
      </c>
      <c r="D14">
        <f>C14/B14</f>
        <v>14</v>
      </c>
    </row>
    <row r="15" spans="1:25" x14ac:dyDescent="0.2">
      <c r="A15" t="s">
        <v>276</v>
      </c>
      <c r="B15">
        <v>3.0000000000000001E-3</v>
      </c>
      <c r="C15">
        <v>1.4999999999999999E-2</v>
      </c>
      <c r="D15">
        <f>C15/B15</f>
        <v>5</v>
      </c>
    </row>
    <row r="18" spans="21:25" x14ac:dyDescent="0.2">
      <c r="U18" t="s">
        <v>231</v>
      </c>
      <c r="V18" t="s">
        <v>277</v>
      </c>
      <c r="W18" t="s">
        <v>166</v>
      </c>
      <c r="Y18" t="s">
        <v>181</v>
      </c>
    </row>
    <row r="19" spans="21:25" x14ac:dyDescent="0.2">
      <c r="U19" t="s">
        <v>63</v>
      </c>
      <c r="V19">
        <v>23</v>
      </c>
      <c r="W19">
        <v>3.5999999999999997E-2</v>
      </c>
    </row>
    <row r="20" spans="21:25" x14ac:dyDescent="0.2">
      <c r="U20" t="s">
        <v>64</v>
      </c>
      <c r="V20">
        <v>46</v>
      </c>
      <c r="W20">
        <v>2.4E-2</v>
      </c>
      <c r="Y20" t="s">
        <v>278</v>
      </c>
    </row>
    <row r="21" spans="21:25" x14ac:dyDescent="0.2">
      <c r="U21" t="s">
        <v>65</v>
      </c>
      <c r="V21">
        <v>47</v>
      </c>
      <c r="W21">
        <v>8.8999999999999996E-2</v>
      </c>
      <c r="Y21" t="s">
        <v>279</v>
      </c>
    </row>
    <row r="22" spans="21:25" x14ac:dyDescent="0.2">
      <c r="U22" t="s">
        <v>66</v>
      </c>
      <c r="V22">
        <v>27</v>
      </c>
      <c r="W22">
        <v>8.6999999999999994E-2</v>
      </c>
      <c r="Y22" t="s">
        <v>269</v>
      </c>
    </row>
    <row r="23" spans="21:25" x14ac:dyDescent="0.2">
      <c r="U23" t="s">
        <v>67</v>
      </c>
      <c r="V23">
        <v>13</v>
      </c>
      <c r="W23">
        <v>2.3E-2</v>
      </c>
      <c r="Y23" t="s">
        <v>185</v>
      </c>
    </row>
    <row r="24" spans="21:25" x14ac:dyDescent="0.2">
      <c r="U24" t="s">
        <v>68</v>
      </c>
      <c r="V24">
        <v>86</v>
      </c>
      <c r="W24">
        <v>6.0000000000000001E-3</v>
      </c>
      <c r="Y24" t="s">
        <v>190</v>
      </c>
    </row>
    <row r="25" spans="21:25" x14ac:dyDescent="0.2">
      <c r="Y25">
        <v>-2.8571429999999998E-2</v>
      </c>
    </row>
    <row r="33" spans="21:25" x14ac:dyDescent="0.2">
      <c r="Y33" t="s">
        <v>181</v>
      </c>
    </row>
    <row r="34" spans="21:25" x14ac:dyDescent="0.2">
      <c r="U34" t="s">
        <v>231</v>
      </c>
      <c r="V34" t="s">
        <v>277</v>
      </c>
      <c r="W34" t="s">
        <v>166</v>
      </c>
    </row>
    <row r="35" spans="21:25" x14ac:dyDescent="0.2">
      <c r="U35" t="s">
        <v>63</v>
      </c>
      <c r="V35">
        <v>23</v>
      </c>
      <c r="W35">
        <v>3.5999999999999997E-2</v>
      </c>
      <c r="Y35" t="s">
        <v>278</v>
      </c>
    </row>
    <row r="36" spans="21:25" x14ac:dyDescent="0.2">
      <c r="U36" t="s">
        <v>64</v>
      </c>
      <c r="V36">
        <v>46</v>
      </c>
      <c r="W36">
        <v>2.4E-2</v>
      </c>
      <c r="Y36" t="s">
        <v>280</v>
      </c>
    </row>
    <row r="37" spans="21:25" x14ac:dyDescent="0.2">
      <c r="U37" t="s">
        <v>65</v>
      </c>
      <c r="V37">
        <v>47</v>
      </c>
      <c r="W37">
        <v>8.8999999999999996E-2</v>
      </c>
      <c r="Y37" t="s">
        <v>269</v>
      </c>
    </row>
    <row r="38" spans="21:25" x14ac:dyDescent="0.2">
      <c r="U38" t="s">
        <v>66</v>
      </c>
      <c r="V38">
        <v>27</v>
      </c>
      <c r="W38">
        <v>8.6999999999999994E-2</v>
      </c>
      <c r="Y38" t="s">
        <v>185</v>
      </c>
    </row>
    <row r="39" spans="21:25" x14ac:dyDescent="0.2">
      <c r="U39" t="s">
        <v>67</v>
      </c>
      <c r="V39">
        <v>13</v>
      </c>
      <c r="W39">
        <v>2.3E-2</v>
      </c>
      <c r="Y39" t="s">
        <v>219</v>
      </c>
    </row>
    <row r="40" spans="21:25" x14ac:dyDescent="0.2">
      <c r="Y40">
        <v>0.7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61"/>
  <sheetViews>
    <sheetView workbookViewId="0">
      <selection sqref="A1:XFD1048576"/>
    </sheetView>
  </sheetViews>
  <sheetFormatPr baseColWidth="10" defaultRowHeight="15" x14ac:dyDescent="0.2"/>
  <sheetData>
    <row r="1" spans="1:7" x14ac:dyDescent="0.2">
      <c r="A1" t="s">
        <v>113</v>
      </c>
    </row>
    <row r="2" spans="1:7" x14ac:dyDescent="0.2">
      <c r="A2" t="s">
        <v>114</v>
      </c>
      <c r="B2" t="s">
        <v>115</v>
      </c>
      <c r="C2" t="s">
        <v>116</v>
      </c>
      <c r="D2" t="s">
        <v>117</v>
      </c>
      <c r="E2" t="s">
        <v>180</v>
      </c>
      <c r="G2" t="s">
        <v>181</v>
      </c>
    </row>
    <row r="3" spans="1:7" x14ac:dyDescent="0.2">
      <c r="A3">
        <v>192</v>
      </c>
      <c r="B3">
        <v>0.08</v>
      </c>
      <c r="C3">
        <v>2.1000000000000001E-2</v>
      </c>
      <c r="D3">
        <v>0.06</v>
      </c>
      <c r="E3">
        <v>0.159</v>
      </c>
    </row>
    <row r="4" spans="1:7" x14ac:dyDescent="0.2">
      <c r="A4">
        <v>194</v>
      </c>
      <c r="B4">
        <v>0.1</v>
      </c>
      <c r="C4">
        <v>8.9999999999999993E-3</v>
      </c>
      <c r="D4">
        <v>9.1999999999999998E-2</v>
      </c>
      <c r="E4">
        <v>0.38100000000000001</v>
      </c>
      <c r="G4" t="s">
        <v>182</v>
      </c>
    </row>
    <row r="5" spans="1:7" x14ac:dyDescent="0.2">
      <c r="A5">
        <v>196</v>
      </c>
      <c r="B5">
        <v>0</v>
      </c>
      <c r="C5">
        <v>-5.0000000000000001E-3</v>
      </c>
      <c r="D5">
        <v>5.0000000000000001E-3</v>
      </c>
      <c r="E5">
        <v>1E-3</v>
      </c>
      <c r="G5" t="s">
        <v>183</v>
      </c>
    </row>
    <row r="6" spans="1:7" x14ac:dyDescent="0.2">
      <c r="A6">
        <v>198</v>
      </c>
      <c r="B6">
        <v>-1.4E-2</v>
      </c>
      <c r="C6">
        <v>1.2E-2</v>
      </c>
      <c r="D6">
        <v>-2.5999999999999999E-2</v>
      </c>
      <c r="E6">
        <v>0.36399999999999999</v>
      </c>
      <c r="G6" t="s">
        <v>184</v>
      </c>
    </row>
    <row r="7" spans="1:7" x14ac:dyDescent="0.2">
      <c r="A7">
        <v>200</v>
      </c>
      <c r="B7">
        <v>1E-3</v>
      </c>
      <c r="C7">
        <v>4.0000000000000001E-3</v>
      </c>
      <c r="D7">
        <v>-2E-3</v>
      </c>
      <c r="E7">
        <v>9.4E-2</v>
      </c>
      <c r="G7" t="s">
        <v>185</v>
      </c>
    </row>
    <row r="8" spans="1:7" x14ac:dyDescent="0.2">
      <c r="A8">
        <v>203</v>
      </c>
      <c r="B8">
        <v>1</v>
      </c>
      <c r="C8">
        <v>-8.0000000000000002E-3</v>
      </c>
      <c r="D8">
        <v>1</v>
      </c>
      <c r="E8">
        <v>1E-3</v>
      </c>
      <c r="G8" t="s">
        <v>186</v>
      </c>
    </row>
    <row r="9" spans="1:7" x14ac:dyDescent="0.2">
      <c r="A9" t="s">
        <v>123</v>
      </c>
      <c r="B9">
        <v>4.7E-2</v>
      </c>
      <c r="C9">
        <v>1.2E-2</v>
      </c>
      <c r="D9">
        <v>3.5999999999999997E-2</v>
      </c>
      <c r="G9">
        <v>8.5714289999999999E-2</v>
      </c>
    </row>
    <row r="11" spans="1:7" x14ac:dyDescent="0.2">
      <c r="A11" t="s">
        <v>124</v>
      </c>
    </row>
    <row r="12" spans="1:7" x14ac:dyDescent="0.2">
      <c r="A12" t="s">
        <v>114</v>
      </c>
      <c r="B12" t="s">
        <v>115</v>
      </c>
      <c r="C12" t="s">
        <v>116</v>
      </c>
      <c r="D12" t="s">
        <v>117</v>
      </c>
      <c r="G12" t="s">
        <v>181</v>
      </c>
    </row>
    <row r="13" spans="1:7" x14ac:dyDescent="0.2">
      <c r="A13">
        <v>145</v>
      </c>
      <c r="B13">
        <v>-3.0000000000000001E-3</v>
      </c>
      <c r="C13">
        <v>6.0000000000000001E-3</v>
      </c>
      <c r="D13">
        <v>-8.9999999999999993E-3</v>
      </c>
    </row>
    <row r="14" spans="1:7" x14ac:dyDescent="0.2">
      <c r="A14">
        <v>150</v>
      </c>
      <c r="B14">
        <v>4.1000000000000002E-2</v>
      </c>
      <c r="C14">
        <v>2.4E-2</v>
      </c>
      <c r="D14">
        <v>1.7000000000000001E-2</v>
      </c>
      <c r="G14" t="s">
        <v>182</v>
      </c>
    </row>
    <row r="15" spans="1:7" x14ac:dyDescent="0.2">
      <c r="A15">
        <v>168</v>
      </c>
      <c r="B15">
        <v>-1E-3</v>
      </c>
      <c r="C15">
        <v>1.7999999999999999E-2</v>
      </c>
      <c r="D15">
        <v>-1.9E-2</v>
      </c>
      <c r="G15" t="s">
        <v>187</v>
      </c>
    </row>
    <row r="16" spans="1:7" x14ac:dyDescent="0.2">
      <c r="A16">
        <v>176</v>
      </c>
      <c r="B16">
        <v>0</v>
      </c>
      <c r="C16">
        <v>-4.0000000000000001E-3</v>
      </c>
      <c r="D16">
        <v>4.0000000000000001E-3</v>
      </c>
      <c r="G16" t="s">
        <v>184</v>
      </c>
    </row>
    <row r="17" spans="1:7" x14ac:dyDescent="0.2">
      <c r="A17">
        <v>178</v>
      </c>
      <c r="B17">
        <v>0</v>
      </c>
      <c r="C17">
        <v>-2E-3</v>
      </c>
      <c r="D17">
        <v>2E-3</v>
      </c>
      <c r="G17" t="s">
        <v>185</v>
      </c>
    </row>
    <row r="18" spans="1:7" x14ac:dyDescent="0.2">
      <c r="A18">
        <v>179</v>
      </c>
      <c r="B18">
        <v>0.109</v>
      </c>
      <c r="C18">
        <v>2.8000000000000001E-2</v>
      </c>
      <c r="D18">
        <v>8.3000000000000004E-2</v>
      </c>
      <c r="G18" t="s">
        <v>188</v>
      </c>
    </row>
    <row r="19" spans="1:7" x14ac:dyDescent="0.2">
      <c r="A19">
        <v>185</v>
      </c>
      <c r="B19">
        <v>8.2000000000000003E-2</v>
      </c>
      <c r="C19">
        <v>3.2000000000000001E-2</v>
      </c>
      <c r="D19">
        <v>5.1999999999999998E-2</v>
      </c>
      <c r="G19">
        <v>0.15569140000000001</v>
      </c>
    </row>
    <row r="20" spans="1:7" x14ac:dyDescent="0.2">
      <c r="A20">
        <v>192</v>
      </c>
      <c r="B20">
        <v>-3.5999999999999997E-2</v>
      </c>
      <c r="C20">
        <v>2.3E-2</v>
      </c>
      <c r="D20">
        <v>-0.06</v>
      </c>
    </row>
    <row r="21" spans="1:7" x14ac:dyDescent="0.2">
      <c r="A21" t="s">
        <v>123</v>
      </c>
      <c r="B21">
        <v>4.3999999999999997E-2</v>
      </c>
      <c r="C21">
        <v>2.1000000000000001E-2</v>
      </c>
      <c r="D21">
        <v>2.4E-2</v>
      </c>
    </row>
    <row r="23" spans="1:7" x14ac:dyDescent="0.2">
      <c r="A23" t="s">
        <v>125</v>
      </c>
    </row>
    <row r="24" spans="1:7" x14ac:dyDescent="0.2">
      <c r="A24" t="s">
        <v>114</v>
      </c>
      <c r="B24" t="s">
        <v>115</v>
      </c>
      <c r="C24" t="s">
        <v>116</v>
      </c>
      <c r="D24" t="s">
        <v>117</v>
      </c>
      <c r="G24" t="s">
        <v>181</v>
      </c>
    </row>
    <row r="25" spans="1:7" x14ac:dyDescent="0.2">
      <c r="A25">
        <v>82</v>
      </c>
      <c r="B25">
        <v>0</v>
      </c>
      <c r="C25">
        <v>-1.0999999999999999E-2</v>
      </c>
      <c r="D25">
        <v>1.0999999999999999E-2</v>
      </c>
    </row>
    <row r="26" spans="1:7" x14ac:dyDescent="0.2">
      <c r="A26">
        <v>92</v>
      </c>
      <c r="B26">
        <v>7.3999999999999996E-2</v>
      </c>
      <c r="C26">
        <v>5.0000000000000001E-3</v>
      </c>
      <c r="D26">
        <v>6.9000000000000006E-2</v>
      </c>
      <c r="G26" t="s">
        <v>182</v>
      </c>
    </row>
    <row r="27" spans="1:7" x14ac:dyDescent="0.2">
      <c r="A27">
        <v>98</v>
      </c>
      <c r="B27">
        <v>-1E-3</v>
      </c>
      <c r="C27">
        <v>4.0000000000000001E-3</v>
      </c>
      <c r="D27">
        <v>-5.0000000000000001E-3</v>
      </c>
      <c r="G27" t="s">
        <v>189</v>
      </c>
    </row>
    <row r="28" spans="1:7" x14ac:dyDescent="0.2">
      <c r="A28">
        <v>100</v>
      </c>
      <c r="B28">
        <v>1.7000000000000001E-2</v>
      </c>
      <c r="C28">
        <v>-2E-3</v>
      </c>
      <c r="D28">
        <v>1.9E-2</v>
      </c>
      <c r="G28" t="s">
        <v>184</v>
      </c>
    </row>
    <row r="29" spans="1:7" x14ac:dyDescent="0.2">
      <c r="A29">
        <v>102</v>
      </c>
      <c r="B29">
        <v>0.19900000000000001</v>
      </c>
      <c r="C29">
        <v>3.2000000000000001E-2</v>
      </c>
      <c r="D29">
        <v>0.17199999999999999</v>
      </c>
      <c r="G29" t="s">
        <v>185</v>
      </c>
    </row>
    <row r="30" spans="1:7" x14ac:dyDescent="0.2">
      <c r="A30">
        <v>104</v>
      </c>
      <c r="B30">
        <v>0.24099999999999999</v>
      </c>
      <c r="C30">
        <v>1.2E-2</v>
      </c>
      <c r="D30">
        <v>0.23200000000000001</v>
      </c>
      <c r="G30" t="s">
        <v>190</v>
      </c>
    </row>
    <row r="31" spans="1:7" x14ac:dyDescent="0.2">
      <c r="A31">
        <v>108</v>
      </c>
      <c r="B31">
        <v>0.24199999999999999</v>
      </c>
      <c r="C31">
        <v>3.5999999999999997E-2</v>
      </c>
      <c r="D31">
        <v>0.214</v>
      </c>
      <c r="G31">
        <v>-4.1958040000000002E-2</v>
      </c>
    </row>
    <row r="32" spans="1:7" x14ac:dyDescent="0.2">
      <c r="A32">
        <v>110</v>
      </c>
      <c r="B32">
        <v>0.107</v>
      </c>
      <c r="C32">
        <v>0.01</v>
      </c>
      <c r="D32">
        <v>9.8000000000000004E-2</v>
      </c>
    </row>
    <row r="33" spans="1:18" x14ac:dyDescent="0.2">
      <c r="A33">
        <v>112</v>
      </c>
      <c r="B33">
        <v>6.9000000000000006E-2</v>
      </c>
      <c r="C33">
        <v>1.7999999999999999E-2</v>
      </c>
      <c r="D33">
        <v>5.1999999999999998E-2</v>
      </c>
    </row>
    <row r="34" spans="1:18" x14ac:dyDescent="0.2">
      <c r="A34">
        <v>114</v>
      </c>
      <c r="B34">
        <v>1</v>
      </c>
      <c r="C34">
        <v>-8.9999999999999993E-3</v>
      </c>
      <c r="D34">
        <v>1</v>
      </c>
    </row>
    <row r="35" spans="1:18" x14ac:dyDescent="0.2">
      <c r="A35">
        <v>116</v>
      </c>
      <c r="B35">
        <v>-4.0000000000000001E-3</v>
      </c>
      <c r="C35">
        <v>3.3000000000000002E-2</v>
      </c>
      <c r="D35">
        <v>-3.7999999999999999E-2</v>
      </c>
    </row>
    <row r="36" spans="1:18" x14ac:dyDescent="0.2">
      <c r="A36">
        <v>118</v>
      </c>
      <c r="B36">
        <v>-1.6E-2</v>
      </c>
      <c r="C36">
        <v>2.1999999999999999E-2</v>
      </c>
      <c r="D36">
        <v>-3.9E-2</v>
      </c>
    </row>
    <row r="37" spans="1:18" x14ac:dyDescent="0.2">
      <c r="A37" t="s">
        <v>123</v>
      </c>
      <c r="B37">
        <v>0.10199999999999999</v>
      </c>
      <c r="C37">
        <v>1.4999999999999999E-2</v>
      </c>
      <c r="D37">
        <v>8.8999999999999996E-2</v>
      </c>
    </row>
    <row r="39" spans="1:18" x14ac:dyDescent="0.2">
      <c r="A39" t="s">
        <v>126</v>
      </c>
    </row>
    <row r="40" spans="1:18" x14ac:dyDescent="0.2">
      <c r="A40" t="s">
        <v>114</v>
      </c>
      <c r="B40" t="s">
        <v>115</v>
      </c>
      <c r="C40" t="s">
        <v>116</v>
      </c>
      <c r="D40" t="s">
        <v>117</v>
      </c>
      <c r="E40" t="s">
        <v>180</v>
      </c>
      <c r="F40" t="s">
        <v>191</v>
      </c>
      <c r="G40" t="s">
        <v>181</v>
      </c>
      <c r="K40" t="s">
        <v>192</v>
      </c>
      <c r="R40" t="s">
        <v>192</v>
      </c>
    </row>
    <row r="41" spans="1:18" x14ac:dyDescent="0.2">
      <c r="A41">
        <v>150</v>
      </c>
      <c r="B41">
        <v>0</v>
      </c>
      <c r="C41">
        <v>3.6999999999999998E-2</v>
      </c>
      <c r="D41">
        <v>-3.9E-2</v>
      </c>
      <c r="E41">
        <v>2E-3</v>
      </c>
      <c r="F41">
        <f>E41*(1-E41)</f>
        <v>1.9959999999999999E-3</v>
      </c>
    </row>
    <row r="42" spans="1:18" x14ac:dyDescent="0.2">
      <c r="A42">
        <v>151</v>
      </c>
      <c r="B42">
        <v>0.157</v>
      </c>
      <c r="C42">
        <v>8.0000000000000002E-3</v>
      </c>
      <c r="D42">
        <v>0.15</v>
      </c>
      <c r="E42">
        <v>5.1999999999999998E-2</v>
      </c>
      <c r="F42">
        <f t="shared" ref="F42:F48" si="0">E42*(1-E42)</f>
        <v>4.9295999999999993E-2</v>
      </c>
      <c r="G42" t="s">
        <v>182</v>
      </c>
      <c r="K42" t="s">
        <v>193</v>
      </c>
      <c r="R42" t="s">
        <v>193</v>
      </c>
    </row>
    <row r="43" spans="1:18" x14ac:dyDescent="0.2">
      <c r="A43">
        <v>152</v>
      </c>
      <c r="B43">
        <v>9.0999999999999998E-2</v>
      </c>
      <c r="C43">
        <v>8.9999999999999993E-3</v>
      </c>
      <c r="D43">
        <v>8.3000000000000004E-2</v>
      </c>
      <c r="E43">
        <v>0.48499999999999999</v>
      </c>
      <c r="F43">
        <f t="shared" si="0"/>
        <v>0.249775</v>
      </c>
      <c r="G43" t="s">
        <v>194</v>
      </c>
    </row>
    <row r="44" spans="1:18" x14ac:dyDescent="0.2">
      <c r="A44">
        <v>153</v>
      </c>
      <c r="B44">
        <v>0.107</v>
      </c>
      <c r="C44">
        <v>3.3000000000000002E-2</v>
      </c>
      <c r="D44">
        <v>7.5999999999999998E-2</v>
      </c>
      <c r="E44">
        <v>0.193</v>
      </c>
      <c r="F44">
        <f t="shared" si="0"/>
        <v>0.155751</v>
      </c>
      <c r="G44" t="s">
        <v>184</v>
      </c>
      <c r="K44" t="s">
        <v>195</v>
      </c>
      <c r="R44" t="s">
        <v>195</v>
      </c>
    </row>
    <row r="45" spans="1:18" x14ac:dyDescent="0.2">
      <c r="A45">
        <v>154</v>
      </c>
      <c r="B45">
        <v>9.2999999999999999E-2</v>
      </c>
      <c r="C45">
        <v>-2E-3</v>
      </c>
      <c r="D45">
        <v>9.4E-2</v>
      </c>
      <c r="E45">
        <v>0.223</v>
      </c>
      <c r="F45">
        <f t="shared" si="0"/>
        <v>0.17327100000000001</v>
      </c>
      <c r="G45" t="s">
        <v>185</v>
      </c>
      <c r="K45" t="s">
        <v>196</v>
      </c>
      <c r="R45" t="s">
        <v>196</v>
      </c>
    </row>
    <row r="46" spans="1:18" x14ac:dyDescent="0.2">
      <c r="A46">
        <v>155</v>
      </c>
      <c r="B46">
        <v>6.9000000000000006E-2</v>
      </c>
      <c r="C46">
        <v>6.0000000000000001E-3</v>
      </c>
      <c r="D46">
        <v>6.3E-2</v>
      </c>
      <c r="E46">
        <v>4.2000000000000003E-2</v>
      </c>
      <c r="F46">
        <f t="shared" si="0"/>
        <v>4.0236000000000001E-2</v>
      </c>
      <c r="G46" t="s">
        <v>186</v>
      </c>
    </row>
    <row r="47" spans="1:18" x14ac:dyDescent="0.2">
      <c r="A47">
        <v>157</v>
      </c>
      <c r="B47">
        <v>-1E-3</v>
      </c>
      <c r="C47">
        <v>0.01</v>
      </c>
      <c r="D47">
        <v>-1.0999999999999999E-2</v>
      </c>
      <c r="E47">
        <v>2E-3</v>
      </c>
      <c r="F47">
        <f t="shared" si="0"/>
        <v>1.9959999999999999E-3</v>
      </c>
      <c r="G47">
        <v>-0.46707419999999999</v>
      </c>
      <c r="K47" t="s">
        <v>197</v>
      </c>
      <c r="R47" t="s">
        <v>197</v>
      </c>
    </row>
    <row r="48" spans="1:18" x14ac:dyDescent="0.2">
      <c r="A48">
        <v>160</v>
      </c>
      <c r="B48">
        <v>0</v>
      </c>
      <c r="C48">
        <v>-4.0000000000000001E-3</v>
      </c>
      <c r="D48">
        <v>4.0000000000000001E-3</v>
      </c>
      <c r="E48">
        <v>1E-3</v>
      </c>
      <c r="F48">
        <f t="shared" si="0"/>
        <v>9.990000000000001E-4</v>
      </c>
      <c r="K48" t="s">
        <v>198</v>
      </c>
      <c r="R48" t="s">
        <v>198</v>
      </c>
    </row>
    <row r="49" spans="1:18" x14ac:dyDescent="0.2">
      <c r="A49" t="s">
        <v>123</v>
      </c>
      <c r="B49">
        <v>9.8000000000000004E-2</v>
      </c>
      <c r="C49">
        <v>1.2E-2</v>
      </c>
      <c r="D49">
        <v>8.6999999999999994E-2</v>
      </c>
      <c r="K49" t="s">
        <v>199</v>
      </c>
      <c r="R49" t="s">
        <v>199</v>
      </c>
    </row>
    <row r="51" spans="1:18" x14ac:dyDescent="0.2">
      <c r="K51" t="s">
        <v>200</v>
      </c>
      <c r="R51" t="s">
        <v>200</v>
      </c>
    </row>
    <row r="52" spans="1:18" x14ac:dyDescent="0.2">
      <c r="K52" t="s">
        <v>201</v>
      </c>
      <c r="R52" t="s">
        <v>201</v>
      </c>
    </row>
    <row r="53" spans="1:18" x14ac:dyDescent="0.2">
      <c r="K53" t="s">
        <v>202</v>
      </c>
      <c r="R53" t="s">
        <v>202</v>
      </c>
    </row>
    <row r="54" spans="1:18" x14ac:dyDescent="0.2">
      <c r="K54" t="s">
        <v>203</v>
      </c>
      <c r="R54" t="s">
        <v>203</v>
      </c>
    </row>
    <row r="56" spans="1:18" x14ac:dyDescent="0.2">
      <c r="K56" t="s">
        <v>204</v>
      </c>
      <c r="R56" t="s">
        <v>204</v>
      </c>
    </row>
    <row r="57" spans="1:18" x14ac:dyDescent="0.2">
      <c r="K57" t="s">
        <v>205</v>
      </c>
      <c r="L57" t="s">
        <v>206</v>
      </c>
    </row>
    <row r="58" spans="1:18" x14ac:dyDescent="0.2">
      <c r="K58" t="s">
        <v>207</v>
      </c>
    </row>
    <row r="61" spans="1:18" x14ac:dyDescent="0.2">
      <c r="K61" t="s">
        <v>208</v>
      </c>
    </row>
    <row r="63" spans="1:18" x14ac:dyDescent="0.2">
      <c r="K63" t="s">
        <v>209</v>
      </c>
    </row>
    <row r="65" spans="11:19" x14ac:dyDescent="0.2">
      <c r="K65" t="s">
        <v>195</v>
      </c>
    </row>
    <row r="66" spans="11:19" x14ac:dyDescent="0.2">
      <c r="K66" t="s">
        <v>210</v>
      </c>
    </row>
    <row r="68" spans="11:19" x14ac:dyDescent="0.2">
      <c r="K68" t="s">
        <v>197</v>
      </c>
    </row>
    <row r="69" spans="11:19" x14ac:dyDescent="0.2">
      <c r="K69" t="s">
        <v>198</v>
      </c>
    </row>
    <row r="70" spans="11:19" x14ac:dyDescent="0.2">
      <c r="K70" t="s">
        <v>211</v>
      </c>
    </row>
    <row r="72" spans="11:19" x14ac:dyDescent="0.2">
      <c r="K72" t="s">
        <v>200</v>
      </c>
    </row>
    <row r="73" spans="11:19" x14ac:dyDescent="0.2">
      <c r="K73" t="s">
        <v>201</v>
      </c>
    </row>
    <row r="74" spans="11:19" x14ac:dyDescent="0.2">
      <c r="K74" t="s">
        <v>212</v>
      </c>
    </row>
    <row r="75" spans="11:19" x14ac:dyDescent="0.2">
      <c r="K75" t="s">
        <v>213</v>
      </c>
    </row>
    <row r="77" spans="11:19" x14ac:dyDescent="0.2">
      <c r="K77" t="s">
        <v>214</v>
      </c>
    </row>
    <row r="78" spans="11:19" x14ac:dyDescent="0.2">
      <c r="K78" t="s">
        <v>215</v>
      </c>
      <c r="L78" t="s">
        <v>216</v>
      </c>
      <c r="R78" t="s">
        <v>205</v>
      </c>
      <c r="S78" t="s">
        <v>206</v>
      </c>
    </row>
    <row r="79" spans="11:19" x14ac:dyDescent="0.2">
      <c r="K79" t="s">
        <v>217</v>
      </c>
      <c r="R79" t="s">
        <v>207</v>
      </c>
    </row>
    <row r="83" spans="1:8" x14ac:dyDescent="0.2">
      <c r="A83" t="s">
        <v>127</v>
      </c>
    </row>
    <row r="84" spans="1:8" x14ac:dyDescent="0.2">
      <c r="A84" t="s">
        <v>114</v>
      </c>
      <c r="B84" t="s">
        <v>115</v>
      </c>
      <c r="C84" t="s">
        <v>116</v>
      </c>
      <c r="D84" t="s">
        <v>117</v>
      </c>
      <c r="F84" t="s">
        <v>181</v>
      </c>
    </row>
    <row r="85" spans="1:8" x14ac:dyDescent="0.2">
      <c r="A85">
        <v>191</v>
      </c>
      <c r="B85">
        <v>-1E-3</v>
      </c>
      <c r="C85">
        <v>-3.0000000000000001E-3</v>
      </c>
      <c r="D85">
        <v>3.0000000000000001E-3</v>
      </c>
      <c r="E85">
        <v>1E-3</v>
      </c>
    </row>
    <row r="86" spans="1:8" x14ac:dyDescent="0.2">
      <c r="A86">
        <v>195</v>
      </c>
      <c r="B86">
        <v>2.7E-2</v>
      </c>
      <c r="C86">
        <v>8.9999999999999993E-3</v>
      </c>
      <c r="D86">
        <v>1.7999999999999999E-2</v>
      </c>
      <c r="E86">
        <v>8.2000000000000003E-2</v>
      </c>
      <c r="F86" t="s">
        <v>182</v>
      </c>
    </row>
    <row r="87" spans="1:8" x14ac:dyDescent="0.2">
      <c r="A87">
        <v>196</v>
      </c>
      <c r="B87">
        <v>0.08</v>
      </c>
      <c r="C87">
        <v>2.8000000000000001E-2</v>
      </c>
      <c r="D87">
        <v>5.2999999999999999E-2</v>
      </c>
      <c r="E87">
        <v>0.27900000000000003</v>
      </c>
      <c r="F87" t="s">
        <v>218</v>
      </c>
    </row>
    <row r="88" spans="1:8" x14ac:dyDescent="0.2">
      <c r="A88">
        <v>197</v>
      </c>
      <c r="B88">
        <v>1.2E-2</v>
      </c>
      <c r="C88">
        <v>-3.0000000000000001E-3</v>
      </c>
      <c r="D88">
        <v>1.4999999999999999E-2</v>
      </c>
      <c r="E88">
        <v>0.32900000000000001</v>
      </c>
      <c r="F88" t="s">
        <v>184</v>
      </c>
    </row>
    <row r="89" spans="1:8" x14ac:dyDescent="0.2">
      <c r="A89">
        <v>199</v>
      </c>
      <c r="B89">
        <v>2.1999999999999999E-2</v>
      </c>
      <c r="C89">
        <v>1.7999999999999999E-2</v>
      </c>
      <c r="D89">
        <v>4.0000000000000001E-3</v>
      </c>
      <c r="E89">
        <v>0.308</v>
      </c>
      <c r="F89" t="s">
        <v>185</v>
      </c>
    </row>
    <row r="90" spans="1:8" x14ac:dyDescent="0.2">
      <c r="A90" t="s">
        <v>123</v>
      </c>
      <c r="B90">
        <v>3.5999999999999997E-2</v>
      </c>
      <c r="C90">
        <v>1.2999999999999999E-2</v>
      </c>
      <c r="D90">
        <v>2.3E-2</v>
      </c>
      <c r="F90" t="s">
        <v>219</v>
      </c>
    </row>
    <row r="91" spans="1:8" x14ac:dyDescent="0.2">
      <c r="F91">
        <v>0.2</v>
      </c>
    </row>
    <row r="92" spans="1:8" x14ac:dyDescent="0.2">
      <c r="A92" t="s">
        <v>128</v>
      </c>
    </row>
    <row r="93" spans="1:8" x14ac:dyDescent="0.2">
      <c r="A93" t="s">
        <v>114</v>
      </c>
      <c r="B93" t="s">
        <v>115</v>
      </c>
      <c r="C93" t="s">
        <v>116</v>
      </c>
      <c r="D93" t="s">
        <v>117</v>
      </c>
      <c r="E93" t="s">
        <v>180</v>
      </c>
      <c r="F93" t="s">
        <v>191</v>
      </c>
      <c r="H93" t="s">
        <v>181</v>
      </c>
    </row>
    <row r="94" spans="1:8" x14ac:dyDescent="0.2">
      <c r="A94">
        <v>144</v>
      </c>
      <c r="B94">
        <v>0.218</v>
      </c>
      <c r="C94">
        <v>0.13500000000000001</v>
      </c>
      <c r="D94">
        <v>9.7000000000000003E-2</v>
      </c>
      <c r="E94">
        <v>2.1000000000000001E-2</v>
      </c>
      <c r="F94">
        <f>E94*(1-E94)</f>
        <v>2.0559000000000001E-2</v>
      </c>
    </row>
    <row r="95" spans="1:8" x14ac:dyDescent="0.2">
      <c r="A95">
        <v>146</v>
      </c>
      <c r="B95">
        <v>5.2999999999999999E-2</v>
      </c>
      <c r="C95">
        <v>1.9E-2</v>
      </c>
      <c r="D95">
        <v>3.4000000000000002E-2</v>
      </c>
      <c r="E95">
        <v>0.14599999999999999</v>
      </c>
      <c r="F95">
        <f t="shared" ref="F95:F102" si="1">E95*(1-E95)</f>
        <v>0.12468399999999999</v>
      </c>
      <c r="H95" t="s">
        <v>182</v>
      </c>
    </row>
    <row r="96" spans="1:8" x14ac:dyDescent="0.2">
      <c r="A96">
        <v>148</v>
      </c>
      <c r="B96">
        <v>3.1E-2</v>
      </c>
      <c r="C96">
        <v>0.02</v>
      </c>
      <c r="D96">
        <v>1.0999999999999999E-2</v>
      </c>
      <c r="E96">
        <v>7.8E-2</v>
      </c>
      <c r="F96">
        <f t="shared" si="1"/>
        <v>7.1916000000000008E-2</v>
      </c>
      <c r="H96" t="s">
        <v>220</v>
      </c>
    </row>
    <row r="97" spans="1:8" x14ac:dyDescent="0.2">
      <c r="A97">
        <v>150</v>
      </c>
      <c r="B97">
        <v>-1E-3</v>
      </c>
      <c r="C97">
        <v>5.0000000000000001E-3</v>
      </c>
      <c r="D97">
        <v>-5.0000000000000001E-3</v>
      </c>
      <c r="E97">
        <v>2E-3</v>
      </c>
      <c r="F97">
        <f t="shared" si="1"/>
        <v>1.9959999999999999E-3</v>
      </c>
      <c r="H97" t="s">
        <v>184</v>
      </c>
    </row>
    <row r="98" spans="1:8" x14ac:dyDescent="0.2">
      <c r="A98">
        <v>152</v>
      </c>
      <c r="B98">
        <v>-1.7000000000000001E-2</v>
      </c>
      <c r="C98">
        <v>1.0999999999999999E-2</v>
      </c>
      <c r="D98">
        <v>-2.8000000000000001E-2</v>
      </c>
      <c r="E98">
        <v>0.17899999999999999</v>
      </c>
      <c r="F98">
        <f t="shared" si="1"/>
        <v>0.14695899999999998</v>
      </c>
      <c r="H98" t="s">
        <v>185</v>
      </c>
    </row>
    <row r="99" spans="1:8" x14ac:dyDescent="0.2">
      <c r="A99">
        <v>154</v>
      </c>
      <c r="B99">
        <v>1.9E-2</v>
      </c>
      <c r="C99">
        <v>7.0000000000000001E-3</v>
      </c>
      <c r="D99">
        <v>1.2E-2</v>
      </c>
      <c r="E99">
        <v>0.42599999999999999</v>
      </c>
      <c r="F99">
        <f t="shared" si="1"/>
        <v>0.24452400000000002</v>
      </c>
      <c r="H99" t="s">
        <v>186</v>
      </c>
    </row>
    <row r="100" spans="1:8" x14ac:dyDescent="0.2">
      <c r="A100">
        <v>156</v>
      </c>
      <c r="B100">
        <v>0</v>
      </c>
      <c r="C100">
        <v>-6.0000000000000001E-3</v>
      </c>
      <c r="D100">
        <v>5.0000000000000001E-3</v>
      </c>
      <c r="E100">
        <v>1E-3</v>
      </c>
      <c r="F100">
        <f t="shared" si="1"/>
        <v>9.990000000000001E-4</v>
      </c>
      <c r="H100">
        <v>-0.66666669999999995</v>
      </c>
    </row>
    <row r="101" spans="1:8" x14ac:dyDescent="0.2">
      <c r="A101">
        <v>158</v>
      </c>
      <c r="B101">
        <v>5.0000000000000001E-3</v>
      </c>
      <c r="C101">
        <v>2.5000000000000001E-2</v>
      </c>
      <c r="D101">
        <v>-2.1000000000000001E-2</v>
      </c>
      <c r="E101">
        <v>5.6000000000000001E-2</v>
      </c>
      <c r="F101">
        <f t="shared" si="1"/>
        <v>5.2864000000000001E-2</v>
      </c>
    </row>
    <row r="102" spans="1:8" x14ac:dyDescent="0.2">
      <c r="A102">
        <v>168</v>
      </c>
      <c r="B102">
        <v>-2E-3</v>
      </c>
      <c r="C102">
        <v>-2E-3</v>
      </c>
      <c r="D102">
        <v>0</v>
      </c>
      <c r="E102">
        <v>9.1999999999999998E-2</v>
      </c>
      <c r="F102">
        <f t="shared" si="1"/>
        <v>8.3535999999999999E-2</v>
      </c>
      <c r="H102" t="s">
        <v>221</v>
      </c>
    </row>
    <row r="103" spans="1:8" x14ac:dyDescent="0.2">
      <c r="A103" t="s">
        <v>123</v>
      </c>
      <c r="B103">
        <v>2.1000000000000001E-2</v>
      </c>
      <c r="C103">
        <v>1.4999999999999999E-2</v>
      </c>
      <c r="D103">
        <v>6.0000000000000001E-3</v>
      </c>
    </row>
    <row r="104" spans="1:8" x14ac:dyDescent="0.2">
      <c r="H104" t="s">
        <v>209</v>
      </c>
    </row>
    <row r="106" spans="1:8" x14ac:dyDescent="0.2">
      <c r="H106" t="s">
        <v>195</v>
      </c>
    </row>
    <row r="107" spans="1:8" x14ac:dyDescent="0.2">
      <c r="B107" t="s">
        <v>129</v>
      </c>
      <c r="H107" t="s">
        <v>196</v>
      </c>
    </row>
    <row r="108" spans="1:8" x14ac:dyDescent="0.2">
      <c r="B108" t="s">
        <v>115</v>
      </c>
      <c r="C108" t="s">
        <v>116</v>
      </c>
      <c r="D108" t="s">
        <v>117</v>
      </c>
    </row>
    <row r="109" spans="1:8" x14ac:dyDescent="0.2">
      <c r="B109">
        <v>5.7000000000000002E-2</v>
      </c>
      <c r="C109">
        <v>1.4999999999999999E-2</v>
      </c>
      <c r="D109">
        <v>4.2999999999999997E-2</v>
      </c>
      <c r="H109" t="s">
        <v>197</v>
      </c>
    </row>
    <row r="110" spans="1:8" x14ac:dyDescent="0.2">
      <c r="H110" t="s">
        <v>222</v>
      </c>
    </row>
    <row r="111" spans="1:8" x14ac:dyDescent="0.2">
      <c r="H111" t="s">
        <v>223</v>
      </c>
    </row>
    <row r="113" spans="1:9" x14ac:dyDescent="0.2">
      <c r="H113" t="s">
        <v>200</v>
      </c>
    </row>
    <row r="114" spans="1:9" x14ac:dyDescent="0.2">
      <c r="A114" t="s">
        <v>130</v>
      </c>
      <c r="H114" t="s">
        <v>201</v>
      </c>
    </row>
    <row r="115" spans="1:9" x14ac:dyDescent="0.2">
      <c r="H115" t="s">
        <v>224</v>
      </c>
    </row>
    <row r="116" spans="1:9" x14ac:dyDescent="0.2">
      <c r="A116" t="s">
        <v>113</v>
      </c>
      <c r="H116" t="s">
        <v>225</v>
      </c>
    </row>
    <row r="117" spans="1:9" x14ac:dyDescent="0.2">
      <c r="B117" t="s">
        <v>115</v>
      </c>
      <c r="C117" t="s">
        <v>116</v>
      </c>
      <c r="D117" t="s">
        <v>117</v>
      </c>
    </row>
    <row r="118" spans="1:9" x14ac:dyDescent="0.2">
      <c r="A118" t="s">
        <v>131</v>
      </c>
      <c r="B118">
        <v>4.7E-2</v>
      </c>
      <c r="C118">
        <v>1.0999999999999999E-2</v>
      </c>
      <c r="D118">
        <v>3.5999999999999997E-2</v>
      </c>
      <c r="H118" t="s">
        <v>226</v>
      </c>
    </row>
    <row r="119" spans="1:9" x14ac:dyDescent="0.2">
      <c r="A119" t="s">
        <v>2</v>
      </c>
      <c r="B119">
        <v>2.9000000000000001E-2</v>
      </c>
      <c r="C119">
        <v>6.0000000000000001E-3</v>
      </c>
      <c r="D119">
        <v>2.9000000000000001E-2</v>
      </c>
      <c r="H119" t="s">
        <v>227</v>
      </c>
      <c r="I119" t="s">
        <v>228</v>
      </c>
    </row>
    <row r="120" spans="1:9" x14ac:dyDescent="0.2">
      <c r="H120" t="s">
        <v>229</v>
      </c>
    </row>
    <row r="121" spans="1:9" x14ac:dyDescent="0.2">
      <c r="A121" t="s">
        <v>124</v>
      </c>
    </row>
    <row r="122" spans="1:9" x14ac:dyDescent="0.2">
      <c r="B122" t="s">
        <v>115</v>
      </c>
      <c r="C122" t="s">
        <v>116</v>
      </c>
      <c r="D122" t="s">
        <v>117</v>
      </c>
    </row>
    <row r="123" spans="1:9" x14ac:dyDescent="0.2">
      <c r="A123" t="s">
        <v>131</v>
      </c>
      <c r="B123">
        <v>4.2999999999999997E-2</v>
      </c>
      <c r="C123">
        <v>2.1000000000000001E-2</v>
      </c>
      <c r="D123">
        <v>2.3E-2</v>
      </c>
    </row>
    <row r="124" spans="1:9" x14ac:dyDescent="0.2">
      <c r="A124" t="s">
        <v>2</v>
      </c>
      <c r="B124">
        <v>2.4E-2</v>
      </c>
      <c r="C124">
        <v>6.0000000000000001E-3</v>
      </c>
      <c r="D124">
        <v>2.4E-2</v>
      </c>
    </row>
    <row r="126" spans="1:9" x14ac:dyDescent="0.2">
      <c r="A126" t="s">
        <v>125</v>
      </c>
    </row>
    <row r="127" spans="1:9" x14ac:dyDescent="0.2">
      <c r="B127" t="s">
        <v>115</v>
      </c>
      <c r="C127" t="s">
        <v>116</v>
      </c>
      <c r="D127" t="s">
        <v>117</v>
      </c>
    </row>
    <row r="128" spans="1:9" x14ac:dyDescent="0.2">
      <c r="A128" t="s">
        <v>131</v>
      </c>
      <c r="B128">
        <v>0.10299999999999999</v>
      </c>
      <c r="C128">
        <v>1.4999999999999999E-2</v>
      </c>
      <c r="D128">
        <v>8.8999999999999996E-2</v>
      </c>
    </row>
    <row r="129" spans="1:4" x14ac:dyDescent="0.2">
      <c r="A129" t="s">
        <v>2</v>
      </c>
      <c r="B129">
        <v>3.1E-2</v>
      </c>
      <c r="C129">
        <v>8.0000000000000002E-3</v>
      </c>
      <c r="D129">
        <v>0.03</v>
      </c>
    </row>
    <row r="131" spans="1:4" x14ac:dyDescent="0.2">
      <c r="A131" t="s">
        <v>126</v>
      </c>
    </row>
    <row r="132" spans="1:4" x14ac:dyDescent="0.2">
      <c r="B132" t="s">
        <v>115</v>
      </c>
      <c r="C132" t="s">
        <v>116</v>
      </c>
      <c r="D132" t="s">
        <v>117</v>
      </c>
    </row>
    <row r="133" spans="1:4" x14ac:dyDescent="0.2">
      <c r="A133" t="s">
        <v>131</v>
      </c>
      <c r="B133">
        <v>9.8000000000000004E-2</v>
      </c>
      <c r="C133">
        <v>1.2E-2</v>
      </c>
      <c r="D133">
        <v>8.6999999999999994E-2</v>
      </c>
    </row>
    <row r="134" spans="1:4" x14ac:dyDescent="0.2">
      <c r="A134" t="s">
        <v>2</v>
      </c>
      <c r="B134">
        <v>2.8000000000000001E-2</v>
      </c>
      <c r="C134">
        <v>5.0000000000000001E-3</v>
      </c>
      <c r="D134">
        <v>0.03</v>
      </c>
    </row>
    <row r="136" spans="1:4" x14ac:dyDescent="0.2">
      <c r="A136" t="s">
        <v>127</v>
      </c>
    </row>
    <row r="137" spans="1:4" x14ac:dyDescent="0.2">
      <c r="B137" t="s">
        <v>115</v>
      </c>
      <c r="C137" t="s">
        <v>116</v>
      </c>
      <c r="D137" t="s">
        <v>117</v>
      </c>
    </row>
    <row r="138" spans="1:4" x14ac:dyDescent="0.2">
      <c r="A138" t="s">
        <v>131</v>
      </c>
      <c r="B138">
        <v>3.5999999999999997E-2</v>
      </c>
      <c r="C138">
        <v>1.2999999999999999E-2</v>
      </c>
      <c r="D138">
        <v>2.3E-2</v>
      </c>
    </row>
    <row r="139" spans="1:4" x14ac:dyDescent="0.2">
      <c r="A139" t="s">
        <v>2</v>
      </c>
      <c r="B139">
        <v>2.5000000000000001E-2</v>
      </c>
      <c r="C139">
        <v>7.0000000000000001E-3</v>
      </c>
      <c r="D139">
        <v>2.7E-2</v>
      </c>
    </row>
    <row r="141" spans="1:4" x14ac:dyDescent="0.2">
      <c r="A141" t="s">
        <v>128</v>
      </c>
    </row>
    <row r="142" spans="1:4" x14ac:dyDescent="0.2">
      <c r="B142" t="s">
        <v>115</v>
      </c>
      <c r="C142" t="s">
        <v>116</v>
      </c>
      <c r="D142" t="s">
        <v>117</v>
      </c>
    </row>
    <row r="143" spans="1:4" x14ac:dyDescent="0.2">
      <c r="A143" t="s">
        <v>131</v>
      </c>
      <c r="B143">
        <v>2.1000000000000001E-2</v>
      </c>
      <c r="C143">
        <v>1.4999999999999999E-2</v>
      </c>
      <c r="D143">
        <v>6.0000000000000001E-3</v>
      </c>
    </row>
    <row r="144" spans="1:4" x14ac:dyDescent="0.2">
      <c r="A144" t="s">
        <v>2</v>
      </c>
      <c r="B144">
        <v>0.02</v>
      </c>
      <c r="C144">
        <v>6.0000000000000001E-3</v>
      </c>
      <c r="D144">
        <v>0.02</v>
      </c>
    </row>
    <row r="148" spans="1:4" x14ac:dyDescent="0.2">
      <c r="A148" t="s">
        <v>134</v>
      </c>
    </row>
    <row r="150" spans="1:4" x14ac:dyDescent="0.2">
      <c r="B150" t="s">
        <v>115</v>
      </c>
      <c r="C150" t="s">
        <v>116</v>
      </c>
      <c r="D150" t="s">
        <v>117</v>
      </c>
    </row>
    <row r="151" spans="1:4" x14ac:dyDescent="0.2">
      <c r="A151" t="s">
        <v>135</v>
      </c>
      <c r="B151">
        <v>5.7000000000000002E-2</v>
      </c>
      <c r="C151">
        <v>1.4999999999999999E-2</v>
      </c>
      <c r="D151">
        <v>4.2999999999999997E-2</v>
      </c>
    </row>
    <row r="152" spans="1:4" x14ac:dyDescent="0.2">
      <c r="A152" t="s">
        <v>2</v>
      </c>
      <c r="B152">
        <v>1.4E-2</v>
      </c>
      <c r="C152">
        <v>1E-3</v>
      </c>
      <c r="D152">
        <v>1.4E-2</v>
      </c>
    </row>
    <row r="155" spans="1:4" x14ac:dyDescent="0.2">
      <c r="A155" t="s">
        <v>136</v>
      </c>
    </row>
    <row r="157" spans="1:4" x14ac:dyDescent="0.2">
      <c r="A157" t="s">
        <v>137</v>
      </c>
    </row>
    <row r="159" spans="1:4" x14ac:dyDescent="0.2">
      <c r="B159" t="s">
        <v>138</v>
      </c>
      <c r="C159" t="s">
        <v>139</v>
      </c>
      <c r="D159" t="s">
        <v>117</v>
      </c>
    </row>
    <row r="160" spans="1:4" x14ac:dyDescent="0.2">
      <c r="B160">
        <v>3.4000000000000002E-2</v>
      </c>
      <c r="C160">
        <v>1.2E-2</v>
      </c>
      <c r="D160">
        <v>1.9E-2</v>
      </c>
    </row>
    <row r="161" spans="2:4" x14ac:dyDescent="0.2">
      <c r="B161">
        <v>8.2000000000000003E-2</v>
      </c>
      <c r="C161">
        <v>1.7000000000000001E-2</v>
      </c>
      <c r="D161">
        <v>6.9000000000000006E-2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0"/>
  <sheetViews>
    <sheetView workbookViewId="0">
      <selection activeCell="E26" sqref="E26"/>
    </sheetView>
  </sheetViews>
  <sheetFormatPr baseColWidth="10" defaultRowHeight="15" x14ac:dyDescent="0.2"/>
  <sheetData>
    <row r="1" spans="1:20" x14ac:dyDescent="0.2">
      <c r="A1" t="s">
        <v>230</v>
      </c>
      <c r="B1" t="s">
        <v>231</v>
      </c>
      <c r="C1" t="s">
        <v>232</v>
      </c>
      <c r="D1" t="s">
        <v>233</v>
      </c>
      <c r="E1" t="s">
        <v>234</v>
      </c>
      <c r="F1" t="s">
        <v>235</v>
      </c>
      <c r="G1" t="s">
        <v>236</v>
      </c>
      <c r="H1" t="s">
        <v>237</v>
      </c>
      <c r="P1" t="s">
        <v>238</v>
      </c>
      <c r="Q1" t="s">
        <v>235</v>
      </c>
      <c r="S1" t="s">
        <v>239</v>
      </c>
      <c r="T1" t="s">
        <v>240</v>
      </c>
    </row>
    <row r="2" spans="1:20" x14ac:dyDescent="0.2">
      <c r="A2" t="s">
        <v>241</v>
      </c>
      <c r="B2" t="s">
        <v>242</v>
      </c>
      <c r="C2" t="s">
        <v>243</v>
      </c>
      <c r="D2">
        <v>0</v>
      </c>
      <c r="E2">
        <f>D2^2</f>
        <v>0</v>
      </c>
      <c r="G2">
        <v>27</v>
      </c>
      <c r="H2">
        <f>E2*G2</f>
        <v>0</v>
      </c>
      <c r="J2" t="s">
        <v>231</v>
      </c>
      <c r="K2" t="s">
        <v>235</v>
      </c>
      <c r="L2" t="s">
        <v>236</v>
      </c>
      <c r="M2" t="s">
        <v>237</v>
      </c>
      <c r="N2" t="s">
        <v>244</v>
      </c>
      <c r="O2" t="s">
        <v>245</v>
      </c>
      <c r="P2" t="s">
        <v>246</v>
      </c>
      <c r="Q2" t="s">
        <v>247</v>
      </c>
      <c r="R2" t="s">
        <v>248</v>
      </c>
    </row>
    <row r="3" spans="1:20" x14ac:dyDescent="0.2">
      <c r="B3" t="s">
        <v>249</v>
      </c>
      <c r="C3" t="s">
        <v>243</v>
      </c>
      <c r="D3">
        <v>0.1472</v>
      </c>
      <c r="E3">
        <f t="shared" ref="E3:E49" si="0">D3^2</f>
        <v>2.1667840000000001E-2</v>
      </c>
      <c r="G3">
        <v>27</v>
      </c>
      <c r="H3">
        <f t="shared" ref="H3:H49" si="1">E3*G3</f>
        <v>0.58503168000000005</v>
      </c>
      <c r="J3" t="s">
        <v>242</v>
      </c>
      <c r="K3">
        <f t="shared" ref="K3:M8" si="2">SUM(F2,F8,F14,F20,F26,F32,F38,F44)</f>
        <v>2</v>
      </c>
      <c r="L3">
        <f t="shared" si="2"/>
        <v>698</v>
      </c>
      <c r="M3">
        <f t="shared" si="2"/>
        <v>11.178343989999998</v>
      </c>
      <c r="N3">
        <f>M3/L3</f>
        <v>1.6014819469914038E-2</v>
      </c>
      <c r="O3">
        <v>23</v>
      </c>
      <c r="P3">
        <v>0.99950000000000006</v>
      </c>
      <c r="Q3">
        <v>5.7239999999999999E-2</v>
      </c>
      <c r="R3">
        <v>0.17172000000000001</v>
      </c>
      <c r="T3" t="s">
        <v>250</v>
      </c>
    </row>
    <row r="4" spans="1:20" x14ac:dyDescent="0.2">
      <c r="B4" t="s">
        <v>251</v>
      </c>
      <c r="C4" t="s">
        <v>243</v>
      </c>
      <c r="D4">
        <v>0</v>
      </c>
      <c r="E4">
        <f t="shared" si="0"/>
        <v>0</v>
      </c>
      <c r="G4">
        <v>27</v>
      </c>
      <c r="H4">
        <f t="shared" si="1"/>
        <v>0</v>
      </c>
      <c r="J4" t="s">
        <v>249</v>
      </c>
      <c r="K4">
        <f t="shared" si="2"/>
        <v>0</v>
      </c>
      <c r="L4">
        <f t="shared" si="2"/>
        <v>698</v>
      </c>
      <c r="M4">
        <f t="shared" si="2"/>
        <v>18.639232309999997</v>
      </c>
      <c r="N4">
        <f t="shared" ref="N4:N8" si="3">M4/L4</f>
        <v>2.670377121776504E-2</v>
      </c>
      <c r="O4">
        <v>46</v>
      </c>
      <c r="P4">
        <v>1</v>
      </c>
      <c r="Q4">
        <v>1</v>
      </c>
      <c r="R4">
        <v>1</v>
      </c>
    </row>
    <row r="5" spans="1:20" x14ac:dyDescent="0.2">
      <c r="B5" t="s">
        <v>252</v>
      </c>
      <c r="C5" t="s">
        <v>243</v>
      </c>
      <c r="D5">
        <v>4.4999999999999997E-3</v>
      </c>
      <c r="E5">
        <f t="shared" si="0"/>
        <v>2.0249999999999998E-5</v>
      </c>
      <c r="G5">
        <v>27</v>
      </c>
      <c r="H5">
        <f t="shared" si="1"/>
        <v>5.4674999999999993E-4</v>
      </c>
      <c r="J5" t="s">
        <v>251</v>
      </c>
      <c r="K5">
        <f t="shared" si="2"/>
        <v>0</v>
      </c>
      <c r="L5">
        <f t="shared" si="2"/>
        <v>698</v>
      </c>
      <c r="M5">
        <f t="shared" si="2"/>
        <v>32.607657449999998</v>
      </c>
      <c r="N5">
        <f t="shared" si="3"/>
        <v>4.6715841618911173E-2</v>
      </c>
      <c r="O5">
        <v>47</v>
      </c>
      <c r="P5">
        <v>0.99429999999999996</v>
      </c>
      <c r="Q5">
        <v>1</v>
      </c>
      <c r="R5">
        <v>1</v>
      </c>
      <c r="S5" t="s">
        <v>253</v>
      </c>
    </row>
    <row r="6" spans="1:20" x14ac:dyDescent="0.2">
      <c r="B6" t="s">
        <v>254</v>
      </c>
      <c r="C6" t="s">
        <v>243</v>
      </c>
      <c r="D6">
        <v>5.4800000000000001E-2</v>
      </c>
      <c r="E6">
        <f t="shared" si="0"/>
        <v>3.0030400000000002E-3</v>
      </c>
      <c r="G6">
        <v>27</v>
      </c>
      <c r="H6">
        <f t="shared" si="1"/>
        <v>8.1082080000000001E-2</v>
      </c>
      <c r="J6" t="s">
        <v>252</v>
      </c>
      <c r="K6">
        <f t="shared" si="2"/>
        <v>1</v>
      </c>
      <c r="L6">
        <f t="shared" si="2"/>
        <v>698</v>
      </c>
      <c r="M6">
        <f t="shared" si="2"/>
        <v>14.62173567</v>
      </c>
      <c r="N6">
        <f t="shared" si="3"/>
        <v>2.0948045372492837E-2</v>
      </c>
      <c r="O6">
        <v>27</v>
      </c>
      <c r="P6">
        <v>0.99890000000000001</v>
      </c>
      <c r="Q6">
        <v>0.33660000000000001</v>
      </c>
      <c r="R6">
        <v>0.67320000000000002</v>
      </c>
    </row>
    <row r="7" spans="1:20" x14ac:dyDescent="0.2">
      <c r="B7" t="s">
        <v>255</v>
      </c>
      <c r="C7" t="s">
        <v>243</v>
      </c>
      <c r="D7">
        <v>0</v>
      </c>
      <c r="E7">
        <f t="shared" si="0"/>
        <v>0</v>
      </c>
      <c r="G7">
        <v>27</v>
      </c>
      <c r="H7">
        <f t="shared" si="1"/>
        <v>0</v>
      </c>
      <c r="J7" t="s">
        <v>254</v>
      </c>
      <c r="K7">
        <f t="shared" si="2"/>
        <v>2</v>
      </c>
      <c r="L7">
        <f t="shared" si="2"/>
        <v>698</v>
      </c>
      <c r="M7">
        <f t="shared" si="2"/>
        <v>5.3085203700000001</v>
      </c>
      <c r="N7">
        <f t="shared" si="3"/>
        <v>7.6053300429799429E-3</v>
      </c>
      <c r="O7">
        <v>13</v>
      </c>
      <c r="P7">
        <v>0.99880000000000002</v>
      </c>
      <c r="Q7">
        <v>5.7239999999999999E-2</v>
      </c>
      <c r="R7">
        <v>0.17172000000000001</v>
      </c>
    </row>
    <row r="8" spans="1:20" x14ac:dyDescent="0.2">
      <c r="A8" t="s">
        <v>161</v>
      </c>
      <c r="B8" t="s">
        <v>242</v>
      </c>
      <c r="C8" t="s">
        <v>243</v>
      </c>
      <c r="D8">
        <v>0.11940000000000001</v>
      </c>
      <c r="E8">
        <f t="shared" si="0"/>
        <v>1.4256360000000001E-2</v>
      </c>
      <c r="G8">
        <v>117</v>
      </c>
      <c r="H8">
        <f t="shared" si="1"/>
        <v>1.6679941200000001</v>
      </c>
      <c r="J8" t="s">
        <v>255</v>
      </c>
      <c r="K8">
        <f t="shared" si="2"/>
        <v>0</v>
      </c>
      <c r="L8">
        <f t="shared" si="2"/>
        <v>698</v>
      </c>
      <c r="M8">
        <f t="shared" si="2"/>
        <v>43.950969499999999</v>
      </c>
      <c r="N8">
        <f t="shared" si="3"/>
        <v>6.2967005014326644E-2</v>
      </c>
      <c r="O8">
        <v>86</v>
      </c>
      <c r="P8">
        <v>1</v>
      </c>
      <c r="Q8">
        <v>1</v>
      </c>
      <c r="R8">
        <v>1</v>
      </c>
    </row>
    <row r="9" spans="1:20" x14ac:dyDescent="0.2">
      <c r="B9" t="s">
        <v>249</v>
      </c>
      <c r="C9" t="s">
        <v>243</v>
      </c>
      <c r="D9">
        <v>0.22969999999999999</v>
      </c>
      <c r="E9">
        <f t="shared" si="0"/>
        <v>5.2762089999999998E-2</v>
      </c>
      <c r="G9">
        <v>117</v>
      </c>
      <c r="H9">
        <f t="shared" si="1"/>
        <v>6.1731645299999993</v>
      </c>
    </row>
    <row r="10" spans="1:20" x14ac:dyDescent="0.2">
      <c r="B10" t="s">
        <v>251</v>
      </c>
      <c r="C10" t="s">
        <v>243</v>
      </c>
      <c r="D10">
        <v>8.9999999999999993E-3</v>
      </c>
      <c r="E10">
        <f t="shared" si="0"/>
        <v>8.099999999999999E-5</v>
      </c>
      <c r="G10">
        <v>117</v>
      </c>
      <c r="H10">
        <f t="shared" si="1"/>
        <v>9.4769999999999993E-3</v>
      </c>
    </row>
    <row r="11" spans="1:20" x14ac:dyDescent="0.2">
      <c r="B11" t="s">
        <v>252</v>
      </c>
      <c r="C11" t="s">
        <v>243</v>
      </c>
      <c r="D11">
        <v>9.2399999999999996E-2</v>
      </c>
      <c r="E11">
        <f t="shared" si="0"/>
        <v>8.5377599999999984E-3</v>
      </c>
      <c r="G11">
        <v>117</v>
      </c>
      <c r="H11">
        <f t="shared" si="1"/>
        <v>0.99891791999999979</v>
      </c>
      <c r="M11" t="s">
        <v>247</v>
      </c>
      <c r="N11">
        <v>5.7239999999999999E-2</v>
      </c>
      <c r="O11">
        <v>1</v>
      </c>
      <c r="P11">
        <v>1</v>
      </c>
      <c r="Q11">
        <v>0.33660000000000001</v>
      </c>
      <c r="R11">
        <v>5.7239999999999999E-2</v>
      </c>
      <c r="S11">
        <v>1</v>
      </c>
    </row>
    <row r="12" spans="1:20" x14ac:dyDescent="0.2">
      <c r="B12" t="s">
        <v>254</v>
      </c>
      <c r="C12" t="s">
        <v>243</v>
      </c>
      <c r="D12">
        <v>9.2999999999999999E-2</v>
      </c>
      <c r="E12">
        <f t="shared" si="0"/>
        <v>8.6490000000000004E-3</v>
      </c>
      <c r="G12">
        <v>117</v>
      </c>
      <c r="H12">
        <f t="shared" si="1"/>
        <v>1.011933</v>
      </c>
      <c r="M12" t="s">
        <v>248</v>
      </c>
      <c r="N12">
        <v>0.17172000000000001</v>
      </c>
      <c r="O12">
        <v>1</v>
      </c>
      <c r="P12">
        <v>1</v>
      </c>
      <c r="Q12">
        <v>0.67320000000000002</v>
      </c>
      <c r="R12">
        <v>0.17172000000000001</v>
      </c>
      <c r="S12">
        <v>1</v>
      </c>
    </row>
    <row r="13" spans="1:20" x14ac:dyDescent="0.2">
      <c r="B13" t="s">
        <v>255</v>
      </c>
      <c r="C13" t="s">
        <v>243</v>
      </c>
      <c r="D13">
        <v>0.1898</v>
      </c>
      <c r="E13">
        <f t="shared" si="0"/>
        <v>3.602404E-2</v>
      </c>
      <c r="G13">
        <v>117</v>
      </c>
      <c r="H13">
        <f t="shared" si="1"/>
        <v>4.2148126799999996</v>
      </c>
    </row>
    <row r="14" spans="1:20" x14ac:dyDescent="0.2">
      <c r="A14" t="s">
        <v>164</v>
      </c>
      <c r="B14" t="s">
        <v>242</v>
      </c>
      <c r="C14" t="s">
        <v>243</v>
      </c>
      <c r="D14">
        <v>6.9599999999999995E-2</v>
      </c>
      <c r="E14">
        <f t="shared" si="0"/>
        <v>4.8441599999999993E-3</v>
      </c>
      <c r="F14">
        <v>1</v>
      </c>
      <c r="G14">
        <v>106</v>
      </c>
      <c r="H14">
        <f t="shared" si="1"/>
        <v>0.51348095999999988</v>
      </c>
      <c r="M14" t="s">
        <v>256</v>
      </c>
    </row>
    <row r="15" spans="1:20" x14ac:dyDescent="0.2">
      <c r="B15" t="s">
        <v>249</v>
      </c>
      <c r="C15" t="s">
        <v>243</v>
      </c>
      <c r="D15">
        <v>0.17180000000000001</v>
      </c>
      <c r="E15">
        <f t="shared" si="0"/>
        <v>2.9515240000000002E-2</v>
      </c>
      <c r="G15">
        <v>106</v>
      </c>
      <c r="H15">
        <f t="shared" si="1"/>
        <v>3.1286154400000004</v>
      </c>
      <c r="M15" t="s">
        <v>257</v>
      </c>
    </row>
    <row r="16" spans="1:20" x14ac:dyDescent="0.2">
      <c r="B16" t="s">
        <v>251</v>
      </c>
      <c r="C16" t="s">
        <v>243</v>
      </c>
      <c r="D16">
        <v>7.9000000000000008E-3</v>
      </c>
      <c r="E16">
        <f t="shared" si="0"/>
        <v>6.2410000000000007E-5</v>
      </c>
      <c r="G16">
        <v>106</v>
      </c>
      <c r="H16">
        <f t="shared" si="1"/>
        <v>6.615460000000001E-3</v>
      </c>
    </row>
    <row r="17" spans="1:8" x14ac:dyDescent="0.2">
      <c r="B17" t="s">
        <v>252</v>
      </c>
      <c r="C17" t="s">
        <v>243</v>
      </c>
      <c r="D17">
        <v>0.13689999999999999</v>
      </c>
      <c r="E17">
        <f t="shared" si="0"/>
        <v>1.8741609999999999E-2</v>
      </c>
      <c r="G17">
        <v>106</v>
      </c>
      <c r="H17">
        <f t="shared" si="1"/>
        <v>1.98661066</v>
      </c>
    </row>
    <row r="18" spans="1:8" x14ac:dyDescent="0.2">
      <c r="B18" t="s">
        <v>254</v>
      </c>
      <c r="C18" t="s">
        <v>243</v>
      </c>
      <c r="D18">
        <v>6.5100000000000005E-2</v>
      </c>
      <c r="E18">
        <f t="shared" si="0"/>
        <v>4.2380100000000004E-3</v>
      </c>
      <c r="F18">
        <v>1</v>
      </c>
      <c r="G18">
        <v>106</v>
      </c>
      <c r="H18">
        <f t="shared" si="1"/>
        <v>0.44922906000000007</v>
      </c>
    </row>
    <row r="19" spans="1:8" x14ac:dyDescent="0.2">
      <c r="B19" t="s">
        <v>255</v>
      </c>
      <c r="C19" t="s">
        <v>243</v>
      </c>
      <c r="D19">
        <v>0.23769999999999999</v>
      </c>
      <c r="E19">
        <f t="shared" si="0"/>
        <v>5.6501289999999996E-2</v>
      </c>
      <c r="G19">
        <v>106</v>
      </c>
      <c r="H19">
        <f t="shared" si="1"/>
        <v>5.9891367399999993</v>
      </c>
    </row>
    <row r="20" spans="1:8" x14ac:dyDescent="0.2">
      <c r="A20" t="s">
        <v>258</v>
      </c>
      <c r="B20" t="s">
        <v>242</v>
      </c>
      <c r="C20" t="s">
        <v>243</v>
      </c>
      <c r="D20">
        <v>0.2848</v>
      </c>
      <c r="E20">
        <f t="shared" si="0"/>
        <v>8.1111039999999995E-2</v>
      </c>
      <c r="G20">
        <v>71</v>
      </c>
      <c r="H20">
        <f t="shared" si="1"/>
        <v>5.7588838399999993</v>
      </c>
    </row>
    <row r="21" spans="1:8" x14ac:dyDescent="0.2">
      <c r="B21" t="s">
        <v>249</v>
      </c>
      <c r="C21" t="s">
        <v>243</v>
      </c>
      <c r="D21">
        <v>0.14130000000000001</v>
      </c>
      <c r="E21">
        <f t="shared" si="0"/>
        <v>1.9965690000000001E-2</v>
      </c>
      <c r="G21">
        <v>71</v>
      </c>
      <c r="H21">
        <f t="shared" si="1"/>
        <v>1.4175639900000001</v>
      </c>
    </row>
    <row r="22" spans="1:8" x14ac:dyDescent="0.2">
      <c r="B22" t="s">
        <v>251</v>
      </c>
      <c r="C22" t="s">
        <v>243</v>
      </c>
      <c r="D22">
        <v>0.49440000000000001</v>
      </c>
      <c r="E22">
        <f t="shared" si="0"/>
        <v>0.24443136000000001</v>
      </c>
      <c r="G22">
        <v>71</v>
      </c>
      <c r="H22">
        <f t="shared" si="1"/>
        <v>17.35462656</v>
      </c>
    </row>
    <row r="23" spans="1:8" x14ac:dyDescent="0.2">
      <c r="B23" t="s">
        <v>252</v>
      </c>
      <c r="C23" t="s">
        <v>243</v>
      </c>
      <c r="D23">
        <v>0.17599999999999999</v>
      </c>
      <c r="E23">
        <f t="shared" si="0"/>
        <v>3.0975999999999997E-2</v>
      </c>
      <c r="G23">
        <v>71</v>
      </c>
      <c r="H23">
        <f t="shared" si="1"/>
        <v>2.1992959999999999</v>
      </c>
    </row>
    <row r="24" spans="1:8" x14ac:dyDescent="0.2">
      <c r="B24" t="s">
        <v>254</v>
      </c>
      <c r="C24" t="s">
        <v>243</v>
      </c>
      <c r="D24">
        <v>0.1321</v>
      </c>
      <c r="E24">
        <f t="shared" si="0"/>
        <v>1.745041E-2</v>
      </c>
      <c r="G24">
        <v>71</v>
      </c>
      <c r="H24">
        <f t="shared" si="1"/>
        <v>1.2389791100000001</v>
      </c>
    </row>
    <row r="25" spans="1:8" x14ac:dyDescent="0.2">
      <c r="B25" t="s">
        <v>255</v>
      </c>
      <c r="C25" t="s">
        <v>243</v>
      </c>
      <c r="D25">
        <v>7.2499999999999995E-2</v>
      </c>
      <c r="E25">
        <f t="shared" si="0"/>
        <v>5.2562499999999996E-3</v>
      </c>
      <c r="G25">
        <v>71</v>
      </c>
      <c r="H25">
        <f t="shared" si="1"/>
        <v>0.37319374999999999</v>
      </c>
    </row>
    <row r="26" spans="1:8" x14ac:dyDescent="0.2">
      <c r="A26" t="s">
        <v>162</v>
      </c>
      <c r="B26" t="s">
        <v>242</v>
      </c>
      <c r="C26" t="s">
        <v>243</v>
      </c>
      <c r="D26">
        <v>0</v>
      </c>
      <c r="E26">
        <f t="shared" si="0"/>
        <v>0</v>
      </c>
      <c r="G26">
        <v>80</v>
      </c>
      <c r="H26">
        <f t="shared" si="1"/>
        <v>0</v>
      </c>
    </row>
    <row r="27" spans="1:8" x14ac:dyDescent="0.2">
      <c r="B27" t="s">
        <v>249</v>
      </c>
      <c r="C27" t="s">
        <v>259</v>
      </c>
      <c r="D27">
        <v>0.21820000000000001</v>
      </c>
      <c r="E27">
        <f t="shared" si="0"/>
        <v>4.7611239999999999E-2</v>
      </c>
      <c r="G27">
        <v>80</v>
      </c>
      <c r="H27">
        <f t="shared" si="1"/>
        <v>3.8088991999999999</v>
      </c>
    </row>
    <row r="28" spans="1:8" x14ac:dyDescent="0.2">
      <c r="B28" t="s">
        <v>251</v>
      </c>
      <c r="C28" t="s">
        <v>259</v>
      </c>
      <c r="D28">
        <v>0.1045</v>
      </c>
      <c r="E28">
        <f t="shared" si="0"/>
        <v>1.0920249999999999E-2</v>
      </c>
      <c r="G28">
        <v>80</v>
      </c>
      <c r="H28">
        <f t="shared" si="1"/>
        <v>0.87361999999999995</v>
      </c>
    </row>
    <row r="29" spans="1:8" x14ac:dyDescent="0.2">
      <c r="B29" t="s">
        <v>252</v>
      </c>
      <c r="C29" t="s">
        <v>259</v>
      </c>
      <c r="D29">
        <v>0.12659999999999999</v>
      </c>
      <c r="E29">
        <f t="shared" si="0"/>
        <v>1.6027559999999996E-2</v>
      </c>
      <c r="F29">
        <v>1</v>
      </c>
      <c r="G29">
        <v>80</v>
      </c>
      <c r="H29">
        <f t="shared" si="1"/>
        <v>1.2822047999999997</v>
      </c>
    </row>
    <row r="30" spans="1:8" x14ac:dyDescent="0.2">
      <c r="B30" t="s">
        <v>254</v>
      </c>
      <c r="C30" t="s">
        <v>243</v>
      </c>
      <c r="D30">
        <v>0</v>
      </c>
      <c r="E30">
        <f t="shared" si="0"/>
        <v>0</v>
      </c>
      <c r="G30">
        <v>80</v>
      </c>
      <c r="H30">
        <f t="shared" si="1"/>
        <v>0</v>
      </c>
    </row>
    <row r="31" spans="1:8" x14ac:dyDescent="0.2">
      <c r="B31" t="s">
        <v>255</v>
      </c>
      <c r="C31" t="s">
        <v>243</v>
      </c>
      <c r="D31">
        <v>0.37940000000000002</v>
      </c>
      <c r="E31">
        <f t="shared" si="0"/>
        <v>0.14394436000000002</v>
      </c>
      <c r="G31">
        <v>80</v>
      </c>
      <c r="H31">
        <f t="shared" si="1"/>
        <v>11.515548800000001</v>
      </c>
    </row>
    <row r="32" spans="1:8" x14ac:dyDescent="0.2">
      <c r="A32" t="s">
        <v>260</v>
      </c>
      <c r="B32" t="s">
        <v>242</v>
      </c>
      <c r="C32" t="s">
        <v>243</v>
      </c>
      <c r="D32">
        <v>8.2699999999999996E-2</v>
      </c>
      <c r="E32">
        <f t="shared" si="0"/>
        <v>6.8392899999999996E-3</v>
      </c>
      <c r="G32">
        <v>107</v>
      </c>
      <c r="H32">
        <f t="shared" si="1"/>
        <v>0.73180402999999994</v>
      </c>
    </row>
    <row r="33" spans="1:20" x14ac:dyDescent="0.2">
      <c r="B33" t="s">
        <v>249</v>
      </c>
      <c r="C33" t="s">
        <v>243</v>
      </c>
      <c r="D33">
        <v>0.1091</v>
      </c>
      <c r="E33">
        <f t="shared" si="0"/>
        <v>1.190281E-2</v>
      </c>
      <c r="G33">
        <v>107</v>
      </c>
      <c r="H33">
        <f t="shared" si="1"/>
        <v>1.27360067</v>
      </c>
    </row>
    <row r="34" spans="1:20" x14ac:dyDescent="0.2">
      <c r="B34" t="s">
        <v>251</v>
      </c>
      <c r="C34" t="s">
        <v>259</v>
      </c>
      <c r="D34">
        <v>0.1041</v>
      </c>
      <c r="E34">
        <f t="shared" si="0"/>
        <v>1.0836809999999999E-2</v>
      </c>
      <c r="G34">
        <v>107</v>
      </c>
      <c r="H34">
        <f t="shared" si="1"/>
        <v>1.1595386699999999</v>
      </c>
    </row>
    <row r="35" spans="1:20" x14ac:dyDescent="0.2">
      <c r="B35" t="s">
        <v>252</v>
      </c>
      <c r="C35" t="s">
        <v>243</v>
      </c>
      <c r="D35">
        <v>0.1082</v>
      </c>
      <c r="E35">
        <f t="shared" si="0"/>
        <v>1.1707240000000001E-2</v>
      </c>
      <c r="G35">
        <v>107</v>
      </c>
      <c r="H35">
        <f t="shared" si="1"/>
        <v>1.2526746800000002</v>
      </c>
    </row>
    <row r="36" spans="1:20" x14ac:dyDescent="0.2">
      <c r="B36" t="s">
        <v>254</v>
      </c>
      <c r="C36" t="s">
        <v>243</v>
      </c>
      <c r="D36">
        <v>0</v>
      </c>
      <c r="E36">
        <f t="shared" si="0"/>
        <v>0</v>
      </c>
      <c r="G36">
        <v>107</v>
      </c>
      <c r="H36">
        <f t="shared" si="1"/>
        <v>0</v>
      </c>
    </row>
    <row r="37" spans="1:20" x14ac:dyDescent="0.2">
      <c r="B37" t="s">
        <v>255</v>
      </c>
      <c r="C37" t="s">
        <v>243</v>
      </c>
      <c r="D37">
        <v>0.4073</v>
      </c>
      <c r="E37">
        <f t="shared" si="0"/>
        <v>0.16589329</v>
      </c>
      <c r="G37">
        <v>107</v>
      </c>
      <c r="H37">
        <f t="shared" si="1"/>
        <v>17.75058203</v>
      </c>
    </row>
    <row r="38" spans="1:20" x14ac:dyDescent="0.2">
      <c r="A38" t="s">
        <v>165</v>
      </c>
      <c r="B38" t="s">
        <v>242</v>
      </c>
      <c r="C38" t="s">
        <v>243</v>
      </c>
      <c r="D38">
        <v>0.1188</v>
      </c>
      <c r="E38">
        <f t="shared" si="0"/>
        <v>1.4113440000000001E-2</v>
      </c>
      <c r="G38">
        <v>166</v>
      </c>
      <c r="H38">
        <f t="shared" si="1"/>
        <v>2.3428310400000001</v>
      </c>
    </row>
    <row r="39" spans="1:20" x14ac:dyDescent="0.2">
      <c r="B39" t="s">
        <v>249</v>
      </c>
      <c r="C39" t="s">
        <v>243</v>
      </c>
      <c r="D39">
        <v>0.1164</v>
      </c>
      <c r="E39">
        <f t="shared" si="0"/>
        <v>1.3548960000000001E-2</v>
      </c>
      <c r="G39">
        <v>166</v>
      </c>
      <c r="H39">
        <f t="shared" si="1"/>
        <v>2.2491273600000001</v>
      </c>
    </row>
    <row r="40" spans="1:20" x14ac:dyDescent="0.2">
      <c r="B40" t="s">
        <v>251</v>
      </c>
      <c r="C40" t="s">
        <v>259</v>
      </c>
      <c r="D40">
        <v>0.25559999999999999</v>
      </c>
      <c r="E40">
        <f t="shared" si="0"/>
        <v>6.5331359999999991E-2</v>
      </c>
      <c r="G40">
        <v>166</v>
      </c>
      <c r="H40">
        <f t="shared" si="1"/>
        <v>10.845005759999999</v>
      </c>
    </row>
    <row r="41" spans="1:20" x14ac:dyDescent="0.2">
      <c r="B41" t="s">
        <v>252</v>
      </c>
      <c r="C41" t="s">
        <v>259</v>
      </c>
      <c r="D41">
        <v>0.2039</v>
      </c>
      <c r="E41">
        <f t="shared" si="0"/>
        <v>4.1575210000000001E-2</v>
      </c>
      <c r="G41">
        <v>166</v>
      </c>
      <c r="H41">
        <f t="shared" si="1"/>
        <v>6.9014848600000001</v>
      </c>
    </row>
    <row r="42" spans="1:20" x14ac:dyDescent="0.2">
      <c r="B42" t="s">
        <v>254</v>
      </c>
      <c r="C42" t="s">
        <v>243</v>
      </c>
      <c r="D42">
        <v>0.11260000000000001</v>
      </c>
      <c r="E42">
        <f t="shared" si="0"/>
        <v>1.2678760000000001E-2</v>
      </c>
      <c r="F42">
        <v>1</v>
      </c>
      <c r="G42">
        <v>166</v>
      </c>
      <c r="H42">
        <f t="shared" si="1"/>
        <v>2.1046741600000001</v>
      </c>
    </row>
    <row r="43" spans="1:20" x14ac:dyDescent="0.2">
      <c r="B43" t="s">
        <v>255</v>
      </c>
      <c r="C43" t="s">
        <v>243</v>
      </c>
      <c r="D43">
        <v>0.14929999999999999</v>
      </c>
      <c r="E43">
        <f t="shared" si="0"/>
        <v>2.2290489999999996E-2</v>
      </c>
      <c r="G43">
        <v>166</v>
      </c>
      <c r="H43">
        <f t="shared" si="1"/>
        <v>3.7002213399999992</v>
      </c>
    </row>
    <row r="44" spans="1:20" x14ac:dyDescent="0.2">
      <c r="A44" t="s">
        <v>261</v>
      </c>
      <c r="B44" t="s">
        <v>242</v>
      </c>
      <c r="C44" t="s">
        <v>243</v>
      </c>
      <c r="D44">
        <v>8.2500000000000004E-2</v>
      </c>
      <c r="E44">
        <f t="shared" si="0"/>
        <v>6.8062500000000007E-3</v>
      </c>
      <c r="F44">
        <v>1</v>
      </c>
      <c r="G44">
        <v>24</v>
      </c>
      <c r="H44">
        <f t="shared" si="1"/>
        <v>0.16335000000000002</v>
      </c>
    </row>
    <row r="45" spans="1:20" x14ac:dyDescent="0.2">
      <c r="B45" t="s">
        <v>249</v>
      </c>
      <c r="C45" t="s">
        <v>243</v>
      </c>
      <c r="D45">
        <v>1.1599999999999999E-2</v>
      </c>
      <c r="E45">
        <f t="shared" si="0"/>
        <v>1.3455999999999999E-4</v>
      </c>
      <c r="G45">
        <v>24</v>
      </c>
      <c r="H45">
        <f t="shared" si="1"/>
        <v>3.2294399999999997E-3</v>
      </c>
      <c r="T45">
        <v>8.2500000000000004E-2</v>
      </c>
    </row>
    <row r="46" spans="1:20" x14ac:dyDescent="0.2">
      <c r="B46" t="s">
        <v>251</v>
      </c>
      <c r="C46" t="s">
        <v>243</v>
      </c>
      <c r="D46">
        <v>0.3135</v>
      </c>
      <c r="E46">
        <f t="shared" si="0"/>
        <v>9.8282250000000002E-2</v>
      </c>
      <c r="G46">
        <v>24</v>
      </c>
      <c r="H46">
        <f t="shared" si="1"/>
        <v>2.3587739999999999</v>
      </c>
      <c r="T46">
        <v>1.1599999999999999E-2</v>
      </c>
    </row>
    <row r="47" spans="1:20" x14ac:dyDescent="0.2">
      <c r="B47" t="s">
        <v>252</v>
      </c>
      <c r="C47" t="s">
        <v>243</v>
      </c>
      <c r="D47">
        <v>0</v>
      </c>
      <c r="E47">
        <f t="shared" si="0"/>
        <v>0</v>
      </c>
      <c r="G47">
        <v>24</v>
      </c>
      <c r="H47">
        <f t="shared" si="1"/>
        <v>0</v>
      </c>
      <c r="T47">
        <v>0.3135</v>
      </c>
    </row>
    <row r="48" spans="1:20" x14ac:dyDescent="0.2">
      <c r="B48" t="s">
        <v>254</v>
      </c>
      <c r="C48" t="s">
        <v>259</v>
      </c>
      <c r="D48">
        <v>0.13270000000000001</v>
      </c>
      <c r="E48">
        <f t="shared" si="0"/>
        <v>1.7609290000000003E-2</v>
      </c>
      <c r="G48">
        <v>24</v>
      </c>
      <c r="H48">
        <f t="shared" si="1"/>
        <v>0.4226229600000001</v>
      </c>
      <c r="T48">
        <v>0</v>
      </c>
    </row>
    <row r="49" spans="2:20" x14ac:dyDescent="0.2">
      <c r="B49" t="s">
        <v>255</v>
      </c>
      <c r="C49" t="s">
        <v>259</v>
      </c>
      <c r="D49">
        <v>0.1303</v>
      </c>
      <c r="E49">
        <f t="shared" si="0"/>
        <v>1.6978090000000001E-2</v>
      </c>
      <c r="G49">
        <v>24</v>
      </c>
      <c r="H49">
        <f t="shared" si="1"/>
        <v>0.40747416000000003</v>
      </c>
      <c r="T49">
        <v>0.13270000000000001</v>
      </c>
    </row>
    <row r="50" spans="2:20" x14ac:dyDescent="0.2">
      <c r="T50">
        <v>0.1303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tabSelected="1" workbookViewId="0">
      <selection activeCell="D1" sqref="D1"/>
    </sheetView>
  </sheetViews>
  <sheetFormatPr baseColWidth="10" defaultRowHeight="15" x14ac:dyDescent="0.2"/>
  <sheetData>
    <row r="1" spans="1:4" x14ac:dyDescent="0.2">
      <c r="C1" t="s">
        <v>163</v>
      </c>
      <c r="D1" t="s">
        <v>176</v>
      </c>
    </row>
    <row r="2" spans="1:4" x14ac:dyDescent="0.2">
      <c r="B2" t="s">
        <v>161</v>
      </c>
      <c r="C2">
        <v>0.11864814814814813</v>
      </c>
      <c r="D2">
        <v>0.1173262688614536</v>
      </c>
    </row>
    <row r="3" spans="1:4" x14ac:dyDescent="0.2">
      <c r="B3" t="s">
        <v>164</v>
      </c>
      <c r="C3">
        <v>0.14354423076923076</v>
      </c>
      <c r="D3">
        <v>0.12291749260355013</v>
      </c>
    </row>
    <row r="4" spans="1:4" x14ac:dyDescent="0.2">
      <c r="B4" t="s">
        <v>162</v>
      </c>
      <c r="C4">
        <v>0.19347027027027028</v>
      </c>
      <c r="D4">
        <v>0.12642520087655229</v>
      </c>
    </row>
    <row r="5" spans="1:4" x14ac:dyDescent="0.2">
      <c r="B5" t="s">
        <v>165</v>
      </c>
      <c r="C5">
        <v>0.12581604938271607</v>
      </c>
      <c r="D5">
        <v>0.12976276959690641</v>
      </c>
    </row>
    <row r="6" spans="1:4" x14ac:dyDescent="0.2">
      <c r="B6" t="s">
        <v>177</v>
      </c>
      <c r="C6">
        <v>0.13937857142857138</v>
      </c>
      <c r="D6">
        <v>0.12543491102683699</v>
      </c>
    </row>
    <row r="8" spans="1:4" x14ac:dyDescent="0.2">
      <c r="B8" t="s">
        <v>166</v>
      </c>
      <c r="C8" t="s">
        <v>167</v>
      </c>
      <c r="D8" t="s">
        <v>171</v>
      </c>
    </row>
    <row r="9" spans="1:4" x14ac:dyDescent="0.2">
      <c r="A9" t="s">
        <v>173</v>
      </c>
      <c r="B9">
        <v>4.3999999999999997E-2</v>
      </c>
      <c r="C9">
        <v>0.03</v>
      </c>
      <c r="D9">
        <f>(4*B9)/(1+3*B9)</f>
        <v>0.15547703180212011</v>
      </c>
    </row>
    <row r="10" spans="1:4" x14ac:dyDescent="0.2">
      <c r="A10" t="s">
        <v>174</v>
      </c>
      <c r="B10">
        <v>1.9E-2</v>
      </c>
      <c r="C10">
        <v>2.1999999999999999E-2</v>
      </c>
      <c r="D10">
        <f t="shared" ref="D10:D11" si="0">(4*B10)/(1+3*B10)</f>
        <v>7.1901608325449382E-2</v>
      </c>
    </row>
    <row r="11" spans="1:4" x14ac:dyDescent="0.2">
      <c r="A11" t="s">
        <v>175</v>
      </c>
      <c r="B11">
        <v>7.0999999999999994E-2</v>
      </c>
      <c r="C11">
        <v>3.9E-2</v>
      </c>
      <c r="D11">
        <f t="shared" si="0"/>
        <v>0.23413025556471553</v>
      </c>
    </row>
    <row r="13" spans="1:4" x14ac:dyDescent="0.2">
      <c r="B13" t="s">
        <v>168</v>
      </c>
    </row>
    <row r="14" spans="1:4" x14ac:dyDescent="0.2">
      <c r="B14" t="s">
        <v>169</v>
      </c>
    </row>
    <row r="15" spans="1:4" x14ac:dyDescent="0.2">
      <c r="B15">
        <f>0.25*(1+B9)</f>
        <v>0.26100000000000001</v>
      </c>
    </row>
    <row r="16" spans="1:4" x14ac:dyDescent="0.2">
      <c r="B16">
        <f t="shared" ref="B16:B17" si="1">0.25*(1+B10)</f>
        <v>0.25474999999999998</v>
      </c>
    </row>
    <row r="17" spans="1:4" x14ac:dyDescent="0.2">
      <c r="B17">
        <f t="shared" si="1"/>
        <v>0.26774999999999999</v>
      </c>
    </row>
    <row r="19" spans="1:4" x14ac:dyDescent="0.2">
      <c r="B19" t="s">
        <v>170</v>
      </c>
    </row>
    <row r="20" spans="1:4" x14ac:dyDescent="0.2">
      <c r="B20" t="s">
        <v>178</v>
      </c>
      <c r="D20" t="s">
        <v>179</v>
      </c>
    </row>
    <row r="21" spans="1:4" x14ac:dyDescent="0.2">
      <c r="B21" t="s">
        <v>172</v>
      </c>
      <c r="D21" t="s">
        <v>172</v>
      </c>
    </row>
    <row r="22" spans="1:4" x14ac:dyDescent="0.2">
      <c r="A22" t="s">
        <v>173</v>
      </c>
      <c r="B22">
        <f>D9*B15+(1-D9)*C9</f>
        <v>6.5915194346289743E-2</v>
      </c>
      <c r="D22">
        <f>D9*B15+(1-D6)*$D$6</f>
        <v>0.15028049942287983</v>
      </c>
    </row>
    <row r="23" spans="1:4" x14ac:dyDescent="0.2">
      <c r="A23" t="s">
        <v>174</v>
      </c>
      <c r="B23">
        <f t="shared" ref="B23:B24" si="2">D10*B16+(1-D10)*C10</f>
        <v>3.8735099337748338E-2</v>
      </c>
      <c r="D23">
        <f>D10*B16+(1-D10)*$D$6</f>
        <v>0.134732873904756</v>
      </c>
    </row>
    <row r="24" spans="1:4" x14ac:dyDescent="0.2">
      <c r="A24" t="s">
        <v>175</v>
      </c>
      <c r="B24">
        <f t="shared" si="2"/>
        <v>9.2557295960428665E-2</v>
      </c>
      <c r="D24">
        <f>D11*B17+(1-D11)*$D$6</f>
        <v>0.15875517917883886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29"/>
  <sheetViews>
    <sheetView topLeftCell="Q1" workbookViewId="0">
      <selection activeCell="AJ6" sqref="AJ6"/>
    </sheetView>
  </sheetViews>
  <sheetFormatPr baseColWidth="10" defaultRowHeight="15" x14ac:dyDescent="0.2"/>
  <cols>
    <col min="19" max="29" width="10.21875" customWidth="1"/>
  </cols>
  <sheetData>
    <row r="1" spans="1:36" x14ac:dyDescent="0.2">
      <c r="A1" t="s">
        <v>281</v>
      </c>
      <c r="B1" t="s">
        <v>282</v>
      </c>
      <c r="C1" t="s">
        <v>283</v>
      </c>
      <c r="D1" t="s">
        <v>284</v>
      </c>
      <c r="E1" t="s">
        <v>285</v>
      </c>
      <c r="F1" t="s">
        <v>286</v>
      </c>
      <c r="G1" t="s">
        <v>287</v>
      </c>
      <c r="H1" t="s">
        <v>288</v>
      </c>
      <c r="I1" t="s">
        <v>289</v>
      </c>
      <c r="J1" t="s">
        <v>290</v>
      </c>
      <c r="S1" t="s">
        <v>293</v>
      </c>
      <c r="T1" t="s">
        <v>294</v>
      </c>
      <c r="U1" t="s">
        <v>295</v>
      </c>
      <c r="V1" t="s">
        <v>296</v>
      </c>
      <c r="W1" t="s">
        <v>297</v>
      </c>
      <c r="X1" t="s">
        <v>319</v>
      </c>
      <c r="Y1" t="s">
        <v>318</v>
      </c>
      <c r="Z1" t="s">
        <v>299</v>
      </c>
      <c r="AA1" t="s">
        <v>329</v>
      </c>
      <c r="AB1" t="s">
        <v>330</v>
      </c>
      <c r="AC1" t="s">
        <v>332</v>
      </c>
      <c r="AD1" t="s">
        <v>331</v>
      </c>
      <c r="AE1" t="s">
        <v>333</v>
      </c>
      <c r="AF1" t="s">
        <v>335</v>
      </c>
      <c r="AG1" t="s">
        <v>336</v>
      </c>
      <c r="AH1" t="s">
        <v>332</v>
      </c>
      <c r="AI1" t="s">
        <v>337</v>
      </c>
      <c r="AJ1" t="s">
        <v>338</v>
      </c>
    </row>
    <row r="2" spans="1:36" x14ac:dyDescent="0.2">
      <c r="A2" t="s">
        <v>241</v>
      </c>
      <c r="B2" t="s">
        <v>161</v>
      </c>
      <c r="C2">
        <v>66514.112209788596</v>
      </c>
      <c r="D2">
        <v>8.4980000000000003E-3</v>
      </c>
      <c r="E2">
        <v>3.8000000000000002E-5</v>
      </c>
      <c r="F2">
        <v>1.7113E-2</v>
      </c>
      <c r="G2">
        <f>LN(C2)</f>
        <v>11.105169417810838</v>
      </c>
      <c r="H2">
        <f>D2/(1-D2)</f>
        <v>8.5708349554514274E-3</v>
      </c>
      <c r="I2">
        <f t="shared" ref="I2:J17" si="0">E2/(1-E2)</f>
        <v>3.8001444054874086E-5</v>
      </c>
      <c r="J2">
        <f t="shared" si="0"/>
        <v>1.7410953649809185E-2</v>
      </c>
      <c r="R2" t="s">
        <v>174</v>
      </c>
      <c r="S2">
        <v>2.5999999999999999E-3</v>
      </c>
      <c r="T2">
        <f>1/S2</f>
        <v>384.61538461538464</v>
      </c>
      <c r="U2">
        <f>1/(2*PI()*S2)</f>
        <v>61.213439650728986</v>
      </c>
      <c r="V2">
        <v>34.564850007613828</v>
      </c>
      <c r="W2">
        <v>3000000</v>
      </c>
      <c r="X2">
        <f>V2/W2</f>
        <v>1.1521616669204609E-5</v>
      </c>
      <c r="Y2">
        <f>X2*1000000</f>
        <v>11.52161666920461</v>
      </c>
      <c r="Z2">
        <f>2*SQRT(1/(4*PI()*S2*X2))</f>
        <v>3259.7303701255423</v>
      </c>
      <c r="AA2">
        <f>801</f>
        <v>801</v>
      </c>
      <c r="AB2">
        <f>AA2*V2</f>
        <v>27686.444856098675</v>
      </c>
      <c r="AC2">
        <v>16360.8</v>
      </c>
      <c r="AD2">
        <f>AB2/AC2</f>
        <v>1.6922427299458875</v>
      </c>
      <c r="AE2">
        <f>2*SQRT(1/(4*PI()*S2*AD2))</f>
        <v>8.5056412505674306</v>
      </c>
      <c r="AF2">
        <v>1199</v>
      </c>
      <c r="AG2">
        <f>AF2*V2</f>
        <v>41443.255159128981</v>
      </c>
      <c r="AH2">
        <v>16360.8</v>
      </c>
      <c r="AI2">
        <f>AG2/AH2</f>
        <v>2.5330824384583264</v>
      </c>
      <c r="AJ2">
        <f>2*SQRT(1/(4*PI()*S2*AI2))</f>
        <v>6.9520634578332521</v>
      </c>
    </row>
    <row r="3" spans="1:36" x14ac:dyDescent="0.2">
      <c r="A3" t="s">
        <v>241</v>
      </c>
      <c r="B3" t="s">
        <v>164</v>
      </c>
      <c r="C3">
        <v>39125.724609508201</v>
      </c>
      <c r="D3">
        <v>2.5291000000000001E-2</v>
      </c>
      <c r="E3">
        <v>1.4300999999999999E-2</v>
      </c>
      <c r="F3">
        <v>3.3258000000000003E-2</v>
      </c>
      <c r="G3">
        <f t="shared" ref="G3:G29" si="1">LN(C3)</f>
        <v>10.574535448041772</v>
      </c>
      <c r="H3">
        <f t="shared" ref="H3:J29" si="2">D3/(1-D3)</f>
        <v>2.5947231430098625E-2</v>
      </c>
      <c r="I3">
        <f t="shared" si="0"/>
        <v>1.4508485856229944E-2</v>
      </c>
      <c r="J3">
        <f t="shared" si="0"/>
        <v>3.4402146591334608E-2</v>
      </c>
      <c r="Q3" t="s">
        <v>300</v>
      </c>
      <c r="R3" t="s">
        <v>271</v>
      </c>
      <c r="S3">
        <v>5.0000000000000001E-3</v>
      </c>
      <c r="T3">
        <f t="shared" ref="T3:T4" si="3">1/S3</f>
        <v>200</v>
      </c>
      <c r="U3">
        <f t="shared" ref="U3:U4" si="4">1/(2*PI()*S3)</f>
        <v>31.830988618379067</v>
      </c>
      <c r="V3">
        <v>34.564850007613828</v>
      </c>
      <c r="W3">
        <v>3000000</v>
      </c>
      <c r="X3">
        <f t="shared" ref="X3:X10" si="5">V3/W3</f>
        <v>1.1521616669204609E-5</v>
      </c>
      <c r="Y3">
        <f t="shared" ref="Y3:Y10" si="6">X3*1000000</f>
        <v>11.52161666920461</v>
      </c>
      <c r="Z3">
        <f t="shared" ref="Z3:Z10" si="7">2*SQRT(1/(4*PI()*S3*X3))</f>
        <v>2350.6249987349697</v>
      </c>
      <c r="AA3">
        <f>801</f>
        <v>801</v>
      </c>
      <c r="AB3">
        <f t="shared" ref="AB3:AB10" si="8">AA3*V3</f>
        <v>27686.444856098675</v>
      </c>
      <c r="AC3">
        <v>16360.8</v>
      </c>
      <c r="AD3">
        <f t="shared" ref="AD3:AD10" si="9">AB3/AC3</f>
        <v>1.6922427299458875</v>
      </c>
      <c r="AE3">
        <f t="shared" ref="AE3:AE10" si="10">2*SQRT(1/(4*PI()*S3*AD3))</f>
        <v>6.1335051319245038</v>
      </c>
      <c r="AF3">
        <v>1199</v>
      </c>
      <c r="AG3">
        <f t="shared" ref="AG3:AG10" si="11">AF3*V3</f>
        <v>41443.255159128981</v>
      </c>
      <c r="AH3">
        <v>16360.8</v>
      </c>
      <c r="AI3">
        <f t="shared" ref="AI3:AI10" si="12">AG3/AH3</f>
        <v>2.5330824384583264</v>
      </c>
      <c r="AJ3">
        <f t="shared" ref="AJ3:AJ10" si="13">2*SQRT(1/(4*PI()*S3*AI3))</f>
        <v>5.0132042534994543</v>
      </c>
    </row>
    <row r="4" spans="1:36" x14ac:dyDescent="0.2">
      <c r="A4" t="s">
        <v>241</v>
      </c>
      <c r="B4" t="s">
        <v>258</v>
      </c>
      <c r="C4">
        <v>41167.783717451697</v>
      </c>
      <c r="D4">
        <v>4.8473000000000002E-2</v>
      </c>
      <c r="E4">
        <v>2.1233999999999999E-2</v>
      </c>
      <c r="F4">
        <v>8.2741999999999996E-2</v>
      </c>
      <c r="G4">
        <f t="shared" si="1"/>
        <v>10.6254112808508</v>
      </c>
      <c r="H4">
        <f t="shared" si="2"/>
        <v>5.0942327437897193E-2</v>
      </c>
      <c r="I4">
        <f t="shared" si="0"/>
        <v>2.1694664506123014E-2</v>
      </c>
      <c r="J4">
        <f t="shared" si="0"/>
        <v>9.0205809052632951E-2</v>
      </c>
      <c r="R4" t="s">
        <v>175</v>
      </c>
      <c r="S4">
        <v>7.6E-3</v>
      </c>
      <c r="T4">
        <f t="shared" si="3"/>
        <v>131.57894736842104</v>
      </c>
      <c r="U4">
        <f t="shared" si="4"/>
        <v>20.941439880512547</v>
      </c>
      <c r="V4">
        <v>34.564850007613828</v>
      </c>
      <c r="W4">
        <v>3000000</v>
      </c>
      <c r="X4">
        <f t="shared" si="5"/>
        <v>1.1521616669204609E-5</v>
      </c>
      <c r="Y4">
        <f t="shared" si="6"/>
        <v>11.52161666920461</v>
      </c>
      <c r="Z4">
        <f t="shared" si="7"/>
        <v>1906.6086392014186</v>
      </c>
      <c r="AA4">
        <f>801</f>
        <v>801</v>
      </c>
      <c r="AB4">
        <f t="shared" si="8"/>
        <v>27686.444856098675</v>
      </c>
      <c r="AC4">
        <v>16360.8</v>
      </c>
      <c r="AD4">
        <f t="shared" si="9"/>
        <v>1.6922427299458875</v>
      </c>
      <c r="AE4">
        <f t="shared" si="10"/>
        <v>4.9749295950680912</v>
      </c>
      <c r="AF4">
        <v>1199</v>
      </c>
      <c r="AG4">
        <f t="shared" si="11"/>
        <v>41443.255159128981</v>
      </c>
      <c r="AH4">
        <v>16360.8</v>
      </c>
      <c r="AI4">
        <f t="shared" si="12"/>
        <v>2.5330824384583264</v>
      </c>
      <c r="AJ4">
        <f t="shared" si="13"/>
        <v>4.0662455921073253</v>
      </c>
    </row>
    <row r="5" spans="1:36" x14ac:dyDescent="0.2">
      <c r="A5" t="s">
        <v>241</v>
      </c>
      <c r="B5" t="s">
        <v>291</v>
      </c>
      <c r="C5">
        <v>28430.690486142299</v>
      </c>
      <c r="D5">
        <v>1.4093E-2</v>
      </c>
      <c r="E5">
        <v>2.2829999999999999E-3</v>
      </c>
      <c r="F5">
        <v>2.5222000000000001E-2</v>
      </c>
      <c r="G5">
        <f t="shared" si="1"/>
        <v>10.255224491586917</v>
      </c>
      <c r="H5">
        <f t="shared" si="2"/>
        <v>1.4294451707919712E-2</v>
      </c>
      <c r="I5">
        <f t="shared" si="0"/>
        <v>2.2882240154272204E-3</v>
      </c>
      <c r="J5">
        <f t="shared" si="0"/>
        <v>2.5874609398242474E-2</v>
      </c>
      <c r="R5" t="s">
        <v>174</v>
      </c>
      <c r="S5">
        <v>2.5999999999999999E-3</v>
      </c>
      <c r="T5">
        <f>1/S5</f>
        <v>384.61538461538464</v>
      </c>
      <c r="U5">
        <f>1/(2*PI()*S5)</f>
        <v>61.213439650728986</v>
      </c>
      <c r="V5">
        <v>444.40317275210231</v>
      </c>
      <c r="W5">
        <v>3000000</v>
      </c>
      <c r="X5">
        <f t="shared" si="5"/>
        <v>1.4813439091736745E-4</v>
      </c>
      <c r="Y5">
        <f t="shared" si="6"/>
        <v>148.13439091736745</v>
      </c>
      <c r="Z5">
        <f t="shared" si="7"/>
        <v>909.09745422169738</v>
      </c>
      <c r="AA5">
        <f>801</f>
        <v>801</v>
      </c>
      <c r="AB5">
        <f t="shared" si="8"/>
        <v>355966.94137443393</v>
      </c>
      <c r="AC5">
        <v>16360.8</v>
      </c>
      <c r="AD5">
        <f t="shared" si="9"/>
        <v>21.757306572688005</v>
      </c>
      <c r="AE5">
        <f t="shared" si="10"/>
        <v>2.372115460309101</v>
      </c>
      <c r="AF5">
        <v>1199</v>
      </c>
      <c r="AG5">
        <f t="shared" si="11"/>
        <v>532839.4041297707</v>
      </c>
      <c r="AH5">
        <v>16360.8</v>
      </c>
      <c r="AI5">
        <f t="shared" si="12"/>
        <v>32.568053159366947</v>
      </c>
      <c r="AJ5">
        <f t="shared" si="13"/>
        <v>1.938842319299094</v>
      </c>
    </row>
    <row r="6" spans="1:36" x14ac:dyDescent="0.2">
      <c r="A6" t="s">
        <v>241</v>
      </c>
      <c r="B6" t="s">
        <v>260</v>
      </c>
      <c r="C6">
        <v>19763.098084447902</v>
      </c>
      <c r="D6">
        <v>1.7687999999999999E-2</v>
      </c>
      <c r="E6">
        <v>2.1810000000000002E-3</v>
      </c>
      <c r="F6">
        <v>3.3598999999999997E-2</v>
      </c>
      <c r="G6">
        <f t="shared" si="1"/>
        <v>9.8915717446624711</v>
      </c>
      <c r="H6">
        <f t="shared" si="2"/>
        <v>1.8006498953489318E-2</v>
      </c>
      <c r="I6">
        <f t="shared" si="0"/>
        <v>2.1857671581719733E-3</v>
      </c>
      <c r="J6">
        <f t="shared" si="0"/>
        <v>3.4767141176385373E-2</v>
      </c>
      <c r="Q6" t="s">
        <v>301</v>
      </c>
      <c r="R6" t="s">
        <v>271</v>
      </c>
      <c r="S6">
        <v>5.0000000000000001E-3</v>
      </c>
      <c r="T6">
        <f t="shared" ref="T6:T7" si="14">1/S6</f>
        <v>200</v>
      </c>
      <c r="U6">
        <f t="shared" ref="U6:U7" si="15">1/(2*PI()*S6)</f>
        <v>31.830988618379067</v>
      </c>
      <c r="V6">
        <v>444.40317275210231</v>
      </c>
      <c r="W6">
        <v>3000000</v>
      </c>
      <c r="X6">
        <f t="shared" si="5"/>
        <v>1.4813439091736745E-4</v>
      </c>
      <c r="Y6">
        <f t="shared" si="6"/>
        <v>148.13439091736745</v>
      </c>
      <c r="Z6">
        <f t="shared" si="7"/>
        <v>655.55949711802123</v>
      </c>
      <c r="AA6">
        <f>801</f>
        <v>801</v>
      </c>
      <c r="AB6">
        <f t="shared" si="8"/>
        <v>355966.94137443393</v>
      </c>
      <c r="AC6">
        <v>16360.8</v>
      </c>
      <c r="AD6">
        <f t="shared" si="9"/>
        <v>21.757306572688005</v>
      </c>
      <c r="AE6">
        <f t="shared" si="10"/>
        <v>1.7105567846930654</v>
      </c>
      <c r="AF6">
        <v>1199</v>
      </c>
      <c r="AG6">
        <f t="shared" si="11"/>
        <v>532839.4041297707</v>
      </c>
      <c r="AH6">
        <v>16360.8</v>
      </c>
      <c r="AI6">
        <f t="shared" si="12"/>
        <v>32.568053159366947</v>
      </c>
      <c r="AJ6">
        <f t="shared" si="13"/>
        <v>1.3981190794544813</v>
      </c>
    </row>
    <row r="7" spans="1:36" x14ac:dyDescent="0.2">
      <c r="A7" t="s">
        <v>241</v>
      </c>
      <c r="B7" t="s">
        <v>292</v>
      </c>
      <c r="C7">
        <v>37800.2733965511</v>
      </c>
      <c r="D7">
        <v>2.385E-2</v>
      </c>
      <c r="E7">
        <v>9.6069999999999992E-3</v>
      </c>
      <c r="F7">
        <v>3.6720999999999997E-2</v>
      </c>
      <c r="G7">
        <f t="shared" si="1"/>
        <v>10.540071614294515</v>
      </c>
      <c r="H7">
        <f t="shared" si="2"/>
        <v>2.4432720381088971E-2</v>
      </c>
      <c r="I7">
        <f t="shared" si="0"/>
        <v>9.7001897226656492E-3</v>
      </c>
      <c r="J7">
        <f t="shared" si="0"/>
        <v>3.8120835188974321E-2</v>
      </c>
      <c r="R7" t="s">
        <v>175</v>
      </c>
      <c r="S7">
        <v>7.6E-3</v>
      </c>
      <c r="T7">
        <f t="shared" si="14"/>
        <v>131.57894736842104</v>
      </c>
      <c r="U7">
        <f t="shared" si="15"/>
        <v>20.941439880512547</v>
      </c>
      <c r="V7">
        <v>444.40317275210231</v>
      </c>
      <c r="W7">
        <v>3000000</v>
      </c>
      <c r="X7">
        <f t="shared" si="5"/>
        <v>1.4813439091736745E-4</v>
      </c>
      <c r="Y7">
        <f t="shared" si="6"/>
        <v>148.13439091736745</v>
      </c>
      <c r="Z7">
        <f t="shared" si="7"/>
        <v>531.72896629126728</v>
      </c>
      <c r="AA7">
        <f>801</f>
        <v>801</v>
      </c>
      <c r="AB7">
        <f t="shared" si="8"/>
        <v>355966.94137443393</v>
      </c>
      <c r="AC7">
        <v>16360.8</v>
      </c>
      <c r="AD7">
        <f t="shared" si="9"/>
        <v>21.757306572688005</v>
      </c>
      <c r="AE7">
        <f t="shared" si="10"/>
        <v>1.3874447626888844</v>
      </c>
      <c r="AF7">
        <v>1199</v>
      </c>
      <c r="AG7">
        <f t="shared" si="11"/>
        <v>532839.4041297707</v>
      </c>
      <c r="AH7">
        <v>16360.8</v>
      </c>
      <c r="AI7">
        <f t="shared" si="12"/>
        <v>32.568053159366947</v>
      </c>
      <c r="AJ7">
        <f t="shared" si="13"/>
        <v>1.1340243198956974</v>
      </c>
    </row>
    <row r="8" spans="1:36" x14ac:dyDescent="0.2">
      <c r="A8" t="s">
        <v>241</v>
      </c>
      <c r="B8" t="s">
        <v>261</v>
      </c>
      <c r="C8">
        <v>31776.445736317801</v>
      </c>
      <c r="D8">
        <v>2.2558999999999999E-2</v>
      </c>
      <c r="E8">
        <v>5.411E-3</v>
      </c>
      <c r="F8">
        <v>3.6403999999999999E-2</v>
      </c>
      <c r="G8">
        <f t="shared" si="1"/>
        <v>10.366480594198611</v>
      </c>
      <c r="H8">
        <f t="shared" si="2"/>
        <v>2.3079653912614673E-2</v>
      </c>
      <c r="I8">
        <f t="shared" si="0"/>
        <v>5.4404382111605904E-3</v>
      </c>
      <c r="J8">
        <f t="shared" si="0"/>
        <v>3.7779318303521395E-2</v>
      </c>
      <c r="R8" t="s">
        <v>174</v>
      </c>
      <c r="S8">
        <v>2.5999999999999999E-3</v>
      </c>
      <c r="T8">
        <f>1/S8</f>
        <v>384.61538461538464</v>
      </c>
      <c r="U8">
        <f>1/(2*PI()*S8)</f>
        <v>61.213439650728986</v>
      </c>
      <c r="V8">
        <v>4654.8021015571967</v>
      </c>
      <c r="W8">
        <v>3000000</v>
      </c>
      <c r="X8">
        <f t="shared" si="5"/>
        <v>1.5516007005190655E-3</v>
      </c>
      <c r="Y8">
        <f t="shared" si="6"/>
        <v>1551.6007005190654</v>
      </c>
      <c r="Z8">
        <f t="shared" si="7"/>
        <v>280.89784421337538</v>
      </c>
      <c r="AA8">
        <f>801</f>
        <v>801</v>
      </c>
      <c r="AB8">
        <f t="shared" si="8"/>
        <v>3728496.4833473144</v>
      </c>
      <c r="AC8">
        <v>16360.8</v>
      </c>
      <c r="AD8">
        <f t="shared" si="9"/>
        <v>227.89206416234626</v>
      </c>
      <c r="AE8">
        <f t="shared" si="10"/>
        <v>0.73294905395648835</v>
      </c>
      <c r="AF8">
        <v>1199</v>
      </c>
      <c r="AG8">
        <f t="shared" si="11"/>
        <v>5581107.7197670788</v>
      </c>
      <c r="AH8">
        <v>16360.8</v>
      </c>
      <c r="AI8">
        <f t="shared" si="12"/>
        <v>341.12682263502268</v>
      </c>
      <c r="AJ8">
        <f t="shared" si="13"/>
        <v>0.59907397741756652</v>
      </c>
    </row>
    <row r="9" spans="1:36" x14ac:dyDescent="0.2">
      <c r="A9" t="s">
        <v>161</v>
      </c>
      <c r="B9" t="s">
        <v>164</v>
      </c>
      <c r="C9">
        <v>49233.487270808699</v>
      </c>
      <c r="D9">
        <v>8.4980000000000003E-3</v>
      </c>
      <c r="E9">
        <v>2.6679999999999998E-3</v>
      </c>
      <c r="F9">
        <v>1.6754000000000002E-2</v>
      </c>
      <c r="G9">
        <f t="shared" si="1"/>
        <v>10.804329306538593</v>
      </c>
      <c r="H9">
        <f t="shared" si="2"/>
        <v>8.5708349554514274E-3</v>
      </c>
      <c r="I9">
        <f t="shared" si="0"/>
        <v>2.6751372662262916E-3</v>
      </c>
      <c r="J9">
        <f t="shared" si="0"/>
        <v>1.7039479438512847E-2</v>
      </c>
      <c r="Q9" t="s">
        <v>302</v>
      </c>
      <c r="R9" t="s">
        <v>271</v>
      </c>
      <c r="S9">
        <v>5.0000000000000001E-3</v>
      </c>
      <c r="T9">
        <f t="shared" ref="T9:T10" si="16">1/S9</f>
        <v>200</v>
      </c>
      <c r="U9">
        <f t="shared" ref="U9:U10" si="17">1/(2*PI()*S9)</f>
        <v>31.830988618379067</v>
      </c>
      <c r="V9">
        <v>4654.8021015571967</v>
      </c>
      <c r="W9">
        <v>3000000</v>
      </c>
      <c r="X9">
        <f t="shared" si="5"/>
        <v>1.5516007005190655E-3</v>
      </c>
      <c r="Y9">
        <f t="shared" si="6"/>
        <v>1551.6007005190654</v>
      </c>
      <c r="Z9">
        <f t="shared" si="7"/>
        <v>202.55831609572411</v>
      </c>
      <c r="AA9">
        <f>801</f>
        <v>801</v>
      </c>
      <c r="AB9">
        <f t="shared" si="8"/>
        <v>3728496.4833473144</v>
      </c>
      <c r="AC9">
        <v>16360.8</v>
      </c>
      <c r="AD9">
        <f t="shared" si="9"/>
        <v>227.89206416234626</v>
      </c>
      <c r="AE9">
        <f t="shared" si="10"/>
        <v>0.52853707926858806</v>
      </c>
      <c r="AF9">
        <v>1199</v>
      </c>
      <c r="AG9">
        <f t="shared" si="11"/>
        <v>5581107.7197670788</v>
      </c>
      <c r="AH9">
        <v>16360.8</v>
      </c>
      <c r="AI9">
        <f t="shared" si="12"/>
        <v>341.12682263502268</v>
      </c>
      <c r="AJ9">
        <f t="shared" si="13"/>
        <v>0.43199838867503842</v>
      </c>
    </row>
    <row r="10" spans="1:36" x14ac:dyDescent="0.2">
      <c r="A10" t="s">
        <v>161</v>
      </c>
      <c r="B10" t="s">
        <v>258</v>
      </c>
      <c r="C10">
        <v>105226.69883737899</v>
      </c>
      <c r="D10">
        <v>3.0447999999999999E-2</v>
      </c>
      <c r="E10">
        <v>1.0954999999999999E-2</v>
      </c>
      <c r="F10">
        <v>5.2454000000000001E-2</v>
      </c>
      <c r="G10">
        <f t="shared" si="1"/>
        <v>11.563872338316038</v>
      </c>
      <c r="H10">
        <f t="shared" si="2"/>
        <v>3.140419492714161E-2</v>
      </c>
      <c r="I10">
        <f t="shared" si="0"/>
        <v>1.1076341319151303E-2</v>
      </c>
      <c r="J10">
        <f t="shared" si="0"/>
        <v>5.5357734611301196E-2</v>
      </c>
      <c r="R10" t="s">
        <v>175</v>
      </c>
      <c r="S10">
        <v>7.6E-3</v>
      </c>
      <c r="T10">
        <f t="shared" si="16"/>
        <v>131.57894736842104</v>
      </c>
      <c r="U10">
        <f t="shared" si="17"/>
        <v>20.941439880512547</v>
      </c>
      <c r="V10">
        <v>4654.8021015571967</v>
      </c>
      <c r="W10">
        <v>3000000</v>
      </c>
      <c r="X10">
        <f t="shared" si="5"/>
        <v>1.5516007005190655E-3</v>
      </c>
      <c r="Y10">
        <f t="shared" si="6"/>
        <v>1551.6007005190654</v>
      </c>
      <c r="Z10">
        <f t="shared" si="7"/>
        <v>164.29648949451288</v>
      </c>
      <c r="AA10">
        <f>801</f>
        <v>801</v>
      </c>
      <c r="AB10">
        <f t="shared" si="8"/>
        <v>3728496.4833473144</v>
      </c>
      <c r="AC10">
        <v>16360.8</v>
      </c>
      <c r="AD10">
        <f t="shared" si="9"/>
        <v>227.89206416234626</v>
      </c>
      <c r="AE10">
        <f t="shared" si="10"/>
        <v>0.4287001805962643</v>
      </c>
      <c r="AF10">
        <v>1199</v>
      </c>
      <c r="AG10">
        <f t="shared" si="11"/>
        <v>5581107.7197670788</v>
      </c>
      <c r="AH10">
        <v>16360.8</v>
      </c>
      <c r="AI10">
        <f t="shared" si="12"/>
        <v>341.12682263502268</v>
      </c>
      <c r="AJ10">
        <f t="shared" si="13"/>
        <v>0.35039696268532122</v>
      </c>
    </row>
    <row r="11" spans="1:36" x14ac:dyDescent="0.2">
      <c r="A11" t="s">
        <v>161</v>
      </c>
      <c r="B11" t="s">
        <v>291</v>
      </c>
      <c r="C11">
        <v>38451.440857362701</v>
      </c>
      <c r="D11">
        <v>8.5070000000000007E-3</v>
      </c>
      <c r="E11">
        <v>4.7470000000000004E-3</v>
      </c>
      <c r="F11">
        <v>1.2569E-2</v>
      </c>
      <c r="G11">
        <f t="shared" si="1"/>
        <v>10.557151447765165</v>
      </c>
      <c r="H11">
        <f t="shared" si="2"/>
        <v>8.5799899747149005E-3</v>
      </c>
      <c r="I11">
        <f t="shared" si="0"/>
        <v>4.769641488144221E-3</v>
      </c>
      <c r="J11">
        <f t="shared" si="0"/>
        <v>1.2728990683906016E-2</v>
      </c>
    </row>
    <row r="12" spans="1:36" x14ac:dyDescent="0.2">
      <c r="A12" t="s">
        <v>161</v>
      </c>
      <c r="B12" t="s">
        <v>260</v>
      </c>
      <c r="C12">
        <v>49295.6204130142</v>
      </c>
      <c r="D12">
        <v>9.4090000000000007E-3</v>
      </c>
      <c r="E12">
        <v>3.6570000000000001E-3</v>
      </c>
      <c r="F12">
        <v>1.6330000000000001E-2</v>
      </c>
      <c r="G12">
        <f t="shared" si="1"/>
        <v>10.805590520648863</v>
      </c>
      <c r="H12">
        <f t="shared" si="2"/>
        <v>9.4983701648813697E-3</v>
      </c>
      <c r="I12">
        <f t="shared" si="0"/>
        <v>3.6704227359453524E-3</v>
      </c>
      <c r="J12">
        <f t="shared" si="0"/>
        <v>1.6601095895981376E-2</v>
      </c>
    </row>
    <row r="13" spans="1:36" x14ac:dyDescent="0.2">
      <c r="A13" t="s">
        <v>161</v>
      </c>
      <c r="B13" t="s">
        <v>292</v>
      </c>
      <c r="C13">
        <v>103555.43830182101</v>
      </c>
      <c r="D13">
        <v>9.5840000000000005E-3</v>
      </c>
      <c r="E13">
        <v>2.774E-3</v>
      </c>
      <c r="F13">
        <v>1.6754000000000002E-2</v>
      </c>
      <c r="G13">
        <f t="shared" si="1"/>
        <v>11.547862384052316</v>
      </c>
      <c r="H13">
        <f t="shared" si="2"/>
        <v>9.6767418943151176E-3</v>
      </c>
      <c r="I13">
        <f t="shared" si="0"/>
        <v>2.781716481519736E-3</v>
      </c>
      <c r="J13">
        <f t="shared" si="0"/>
        <v>1.7039479438512847E-2</v>
      </c>
    </row>
    <row r="14" spans="1:36" x14ac:dyDescent="0.2">
      <c r="A14" t="s">
        <v>161</v>
      </c>
      <c r="B14" t="s">
        <v>261</v>
      </c>
      <c r="C14">
        <v>38740.890629345602</v>
      </c>
      <c r="D14">
        <v>1.6753000000000001E-2</v>
      </c>
      <c r="E14">
        <v>7.6829999999999997E-3</v>
      </c>
      <c r="F14">
        <v>2.3973999999999999E-2</v>
      </c>
      <c r="G14">
        <f t="shared" si="1"/>
        <v>10.564650926612718</v>
      </c>
      <c r="H14">
        <f t="shared" si="2"/>
        <v>1.7038445070262101E-2</v>
      </c>
      <c r="I14">
        <f t="shared" si="0"/>
        <v>7.7424855162211269E-3</v>
      </c>
      <c r="J14">
        <f t="shared" si="0"/>
        <v>2.4562870251407236E-2</v>
      </c>
      <c r="R14" t="s">
        <v>316</v>
      </c>
    </row>
    <row r="15" spans="1:36" x14ac:dyDescent="0.2">
      <c r="A15" t="s">
        <v>164</v>
      </c>
      <c r="B15" t="s">
        <v>258</v>
      </c>
      <c r="C15">
        <v>78813.496808828801</v>
      </c>
      <c r="D15">
        <v>3.4761E-2</v>
      </c>
      <c r="E15">
        <v>1.7866E-2</v>
      </c>
      <c r="F15">
        <v>4.7532999999999999E-2</v>
      </c>
      <c r="G15">
        <f t="shared" si="1"/>
        <v>11.274839540479205</v>
      </c>
      <c r="H15">
        <f t="shared" si="2"/>
        <v>3.6012842415194583E-2</v>
      </c>
      <c r="I15">
        <f t="shared" si="0"/>
        <v>1.8191000413385547E-2</v>
      </c>
      <c r="J15">
        <f t="shared" si="0"/>
        <v>4.9905141070504283E-2</v>
      </c>
      <c r="S15" t="s">
        <v>171</v>
      </c>
      <c r="T15" t="s">
        <v>298</v>
      </c>
      <c r="U15" t="s">
        <v>299</v>
      </c>
    </row>
    <row r="16" spans="1:36" x14ac:dyDescent="0.2">
      <c r="A16" t="s">
        <v>164</v>
      </c>
      <c r="B16" t="s">
        <v>291</v>
      </c>
      <c r="C16">
        <v>25337.129684029998</v>
      </c>
      <c r="D16">
        <v>7.6499999999999997E-3</v>
      </c>
      <c r="E16">
        <v>3.7789999999999998E-3</v>
      </c>
      <c r="F16">
        <v>1.2279999999999999E-2</v>
      </c>
      <c r="G16">
        <f t="shared" si="1"/>
        <v>10.14002617532163</v>
      </c>
      <c r="H16">
        <f t="shared" si="2"/>
        <v>7.7089736484103394E-3</v>
      </c>
      <c r="I16">
        <f t="shared" si="0"/>
        <v>3.7933350130141801E-3</v>
      </c>
      <c r="J16">
        <f t="shared" si="0"/>
        <v>1.2432673227230387E-2</v>
      </c>
      <c r="R16" t="s">
        <v>174</v>
      </c>
      <c r="S16">
        <v>3.9310986999999999E-4</v>
      </c>
      <c r="T16">
        <v>202</v>
      </c>
      <c r="U16">
        <f>2*SQRT(1/(4*PI()*S16*T16))</f>
        <v>2.0021306074328464</v>
      </c>
    </row>
    <row r="17" spans="1:24" x14ac:dyDescent="0.2">
      <c r="A17" t="s">
        <v>164</v>
      </c>
      <c r="B17" t="s">
        <v>260</v>
      </c>
      <c r="C17">
        <v>22167.327609885699</v>
      </c>
      <c r="D17">
        <v>1.661E-2</v>
      </c>
      <c r="E17">
        <v>1.1694E-2</v>
      </c>
      <c r="F17">
        <v>2.2497E-2</v>
      </c>
      <c r="G17">
        <f t="shared" si="1"/>
        <v>10.006374754518642</v>
      </c>
      <c r="H17">
        <f t="shared" si="2"/>
        <v>1.6890552069880719E-2</v>
      </c>
      <c r="I17">
        <f t="shared" si="0"/>
        <v>1.1832367707977083E-2</v>
      </c>
      <c r="J17">
        <f t="shared" si="0"/>
        <v>2.301476312604667E-2</v>
      </c>
      <c r="R17" t="s">
        <v>317</v>
      </c>
      <c r="S17">
        <v>3.6234100000000001E-3</v>
      </c>
      <c r="T17">
        <v>202</v>
      </c>
      <c r="U17">
        <f>2*SQRT(1/(4*PI()*S17*T17))</f>
        <v>0.65946331237146916</v>
      </c>
    </row>
    <row r="18" spans="1:24" x14ac:dyDescent="0.2">
      <c r="A18" t="s">
        <v>164</v>
      </c>
      <c r="B18" t="s">
        <v>292</v>
      </c>
      <c r="C18">
        <v>73779.994226822004</v>
      </c>
      <c r="D18">
        <v>1.3738999999999999E-2</v>
      </c>
      <c r="E18">
        <v>5.5640000000000004E-3</v>
      </c>
      <c r="F18">
        <v>2.0545999999999998E-2</v>
      </c>
      <c r="G18">
        <f t="shared" si="1"/>
        <v>11.208842892902114</v>
      </c>
      <c r="H18">
        <f t="shared" si="2"/>
        <v>1.3930389623030819E-2</v>
      </c>
      <c r="I18">
        <f t="shared" si="2"/>
        <v>5.5951313106122466E-3</v>
      </c>
      <c r="J18">
        <f t="shared" si="2"/>
        <v>2.0976993304432874E-2</v>
      </c>
      <c r="R18" t="s">
        <v>175</v>
      </c>
      <c r="S18">
        <v>7.8657634999999993E-3</v>
      </c>
      <c r="T18">
        <v>202</v>
      </c>
      <c r="U18">
        <f>2*SQRT(1/(4*PI()*S18*T18))</f>
        <v>0.44758851772347241</v>
      </c>
    </row>
    <row r="19" spans="1:24" x14ac:dyDescent="0.2">
      <c r="A19" t="s">
        <v>164</v>
      </c>
      <c r="B19" t="s">
        <v>261</v>
      </c>
      <c r="C19">
        <v>17363.570694003</v>
      </c>
      <c r="D19">
        <v>1.4676E-2</v>
      </c>
      <c r="E19">
        <v>1.0499999999999999E-3</v>
      </c>
      <c r="F19">
        <v>2.9340999999999999E-2</v>
      </c>
      <c r="G19">
        <f t="shared" si="1"/>
        <v>9.762129652202475</v>
      </c>
      <c r="H19">
        <f t="shared" si="2"/>
        <v>1.4894593047566081E-2</v>
      </c>
      <c r="I19">
        <f t="shared" si="2"/>
        <v>1.0511036588417837E-3</v>
      </c>
      <c r="J19">
        <f t="shared" si="2"/>
        <v>3.0227917322149175E-2</v>
      </c>
    </row>
    <row r="20" spans="1:24" x14ac:dyDescent="0.2">
      <c r="A20" t="s">
        <v>258</v>
      </c>
      <c r="B20" t="s">
        <v>291</v>
      </c>
      <c r="C20">
        <v>68748.259299736004</v>
      </c>
      <c r="D20">
        <v>3.5555999999999997E-2</v>
      </c>
      <c r="E20">
        <v>1.4031999999999999E-2</v>
      </c>
      <c r="F20">
        <v>6.5707000000000002E-2</v>
      </c>
      <c r="G20">
        <f t="shared" si="1"/>
        <v>11.138206695931713</v>
      </c>
      <c r="H20">
        <f t="shared" si="2"/>
        <v>3.6866837265823627E-2</v>
      </c>
      <c r="I20">
        <f t="shared" si="2"/>
        <v>1.4231699203219577E-2</v>
      </c>
      <c r="J20">
        <f t="shared" si="2"/>
        <v>7.0328044842463772E-2</v>
      </c>
    </row>
    <row r="21" spans="1:24" x14ac:dyDescent="0.2">
      <c r="A21" t="s">
        <v>258</v>
      </c>
      <c r="B21" t="s">
        <v>260</v>
      </c>
      <c r="C21">
        <v>60930.651444201401</v>
      </c>
      <c r="D21">
        <v>4.1607999999999999E-2</v>
      </c>
      <c r="E21">
        <v>1.2253999999999999E-2</v>
      </c>
      <c r="F21">
        <v>8.2432000000000005E-2</v>
      </c>
      <c r="G21">
        <f t="shared" si="1"/>
        <v>11.017491634867666</v>
      </c>
      <c r="H21">
        <f t="shared" si="2"/>
        <v>4.3414385762819384E-2</v>
      </c>
      <c r="I21">
        <f t="shared" si="2"/>
        <v>1.2406023410876885E-2</v>
      </c>
      <c r="J21">
        <f t="shared" si="2"/>
        <v>8.9837483434470261E-2</v>
      </c>
      <c r="S21" t="s">
        <v>166</v>
      </c>
      <c r="T21" t="s">
        <v>296</v>
      </c>
      <c r="U21" t="s">
        <v>236</v>
      </c>
      <c r="V21" t="s">
        <v>297</v>
      </c>
      <c r="W21" t="s">
        <v>320</v>
      </c>
      <c r="X21" t="s">
        <v>321</v>
      </c>
    </row>
    <row r="22" spans="1:24" x14ac:dyDescent="0.2">
      <c r="A22" t="s">
        <v>258</v>
      </c>
      <c r="B22" t="s">
        <v>292</v>
      </c>
      <c r="C22">
        <v>8182.3000172705697</v>
      </c>
      <c r="D22">
        <v>2.3016999999999999E-2</v>
      </c>
      <c r="E22">
        <v>1.1272000000000001E-2</v>
      </c>
      <c r="F22">
        <v>3.8122999999999997E-2</v>
      </c>
      <c r="G22">
        <f t="shared" si="1"/>
        <v>9.0097285657797617</v>
      </c>
      <c r="H22">
        <f t="shared" si="2"/>
        <v>2.3559263569581046E-2</v>
      </c>
      <c r="I22">
        <f t="shared" si="2"/>
        <v>1.1400506509373661E-2</v>
      </c>
      <c r="J22">
        <f t="shared" si="2"/>
        <v>3.9633965673365718E-2</v>
      </c>
      <c r="S22">
        <v>4.3999999999999997E-2</v>
      </c>
      <c r="T22">
        <v>35</v>
      </c>
      <c r="U22">
        <f>T22*(1+S22)</f>
        <v>36.54</v>
      </c>
      <c r="V22">
        <v>3000000</v>
      </c>
      <c r="W22">
        <f>U22/V22</f>
        <v>1.218E-5</v>
      </c>
      <c r="X22">
        <f>W22*1000000</f>
        <v>12.18</v>
      </c>
    </row>
    <row r="23" spans="1:24" x14ac:dyDescent="0.2">
      <c r="A23" t="s">
        <v>258</v>
      </c>
      <c r="B23" t="s">
        <v>261</v>
      </c>
      <c r="C23">
        <v>72906.092055457295</v>
      </c>
      <c r="D23">
        <v>3.5235000000000002E-2</v>
      </c>
      <c r="E23">
        <v>1.2884E-2</v>
      </c>
      <c r="F23">
        <v>5.9922999999999997E-2</v>
      </c>
      <c r="G23">
        <f t="shared" si="1"/>
        <v>11.196927481795422</v>
      </c>
      <c r="H23">
        <f t="shared" si="2"/>
        <v>3.6521847289236242E-2</v>
      </c>
      <c r="I23">
        <f t="shared" si="2"/>
        <v>1.3052164082032911E-2</v>
      </c>
      <c r="J23">
        <f t="shared" si="2"/>
        <v>6.3742650867960812E-2</v>
      </c>
      <c r="S23">
        <v>4.3999999999999997E-2</v>
      </c>
      <c r="T23">
        <v>444</v>
      </c>
      <c r="U23">
        <f>T23*(1+S23)</f>
        <v>463.536</v>
      </c>
      <c r="V23">
        <v>3000000</v>
      </c>
      <c r="W23">
        <f t="shared" ref="W23:W24" si="18">U23/V23</f>
        <v>1.5451199999999999E-4</v>
      </c>
      <c r="X23">
        <f t="shared" ref="X23:X24" si="19">W23*1000000</f>
        <v>154.512</v>
      </c>
    </row>
    <row r="24" spans="1:24" x14ac:dyDescent="0.2">
      <c r="A24" t="s">
        <v>291</v>
      </c>
      <c r="B24" t="s">
        <v>260</v>
      </c>
      <c r="C24">
        <v>11381.851121159099</v>
      </c>
      <c r="D24">
        <v>5.496E-3</v>
      </c>
      <c r="E24">
        <v>2.0599999999999999E-4</v>
      </c>
      <c r="F24">
        <v>1.244E-2</v>
      </c>
      <c r="G24">
        <f t="shared" si="1"/>
        <v>9.3397753588771266</v>
      </c>
      <c r="H24">
        <f t="shared" si="2"/>
        <v>5.5263729457096199E-3</v>
      </c>
      <c r="I24">
        <f t="shared" si="2"/>
        <v>2.0604244474361718E-4</v>
      </c>
      <c r="J24">
        <f t="shared" si="2"/>
        <v>1.2596702985135081E-2</v>
      </c>
      <c r="S24">
        <v>4.3999999999999997E-2</v>
      </c>
      <c r="T24">
        <v>4654</v>
      </c>
      <c r="U24">
        <f>T24*(1+S24)</f>
        <v>4858.7759999999998</v>
      </c>
      <c r="V24">
        <v>3000000</v>
      </c>
      <c r="W24">
        <f t="shared" si="18"/>
        <v>1.619592E-3</v>
      </c>
      <c r="X24">
        <f t="shared" si="19"/>
        <v>1619.5920000000001</v>
      </c>
    </row>
    <row r="25" spans="1:24" x14ac:dyDescent="0.2">
      <c r="A25" t="s">
        <v>291</v>
      </c>
      <c r="B25" t="s">
        <v>292</v>
      </c>
      <c r="C25">
        <v>66095.930417554104</v>
      </c>
      <c r="D25">
        <v>1.4593E-2</v>
      </c>
      <c r="E25">
        <v>1.0069E-2</v>
      </c>
      <c r="F25">
        <v>1.9726E-2</v>
      </c>
      <c r="G25">
        <f t="shared" si="1"/>
        <v>11.098862456887778</v>
      </c>
      <c r="H25">
        <f t="shared" si="2"/>
        <v>1.4809109332489011E-2</v>
      </c>
      <c r="I25">
        <f t="shared" si="2"/>
        <v>1.0171415987578931E-2</v>
      </c>
      <c r="J25">
        <f t="shared" si="2"/>
        <v>2.0122945217357597E-2</v>
      </c>
    </row>
    <row r="26" spans="1:24" x14ac:dyDescent="0.2">
      <c r="A26" t="s">
        <v>291</v>
      </c>
      <c r="B26" t="s">
        <v>261</v>
      </c>
      <c r="C26">
        <v>8293.0844459096807</v>
      </c>
      <c r="D26">
        <v>1.1845E-2</v>
      </c>
      <c r="E26">
        <v>1.554E-3</v>
      </c>
      <c r="F26">
        <v>2.4563999999999999E-2</v>
      </c>
      <c r="G26">
        <f t="shared" si="1"/>
        <v>9.0231772471932441</v>
      </c>
      <c r="H26">
        <f t="shared" si="2"/>
        <v>1.1986985847362002E-2</v>
      </c>
      <c r="I26">
        <f t="shared" si="2"/>
        <v>1.5564186746203602E-3</v>
      </c>
      <c r="J26">
        <f t="shared" si="2"/>
        <v>2.5182585018391775E-2</v>
      </c>
    </row>
    <row r="27" spans="1:24" x14ac:dyDescent="0.2">
      <c r="A27" t="s">
        <v>260</v>
      </c>
      <c r="B27" t="s">
        <v>292</v>
      </c>
      <c r="C27">
        <v>57345.1987153788</v>
      </c>
      <c r="D27">
        <v>1.5277000000000001E-2</v>
      </c>
      <c r="E27">
        <v>8.3669999999999994E-3</v>
      </c>
      <c r="F27">
        <v>2.0067000000000002E-2</v>
      </c>
      <c r="G27">
        <f t="shared" si="1"/>
        <v>10.956844400053388</v>
      </c>
      <c r="H27">
        <f t="shared" si="2"/>
        <v>1.5514007492462348E-2</v>
      </c>
      <c r="I27">
        <f t="shared" si="2"/>
        <v>8.4375973772554957E-3</v>
      </c>
      <c r="J27">
        <f t="shared" si="2"/>
        <v>2.0477930634033147E-2</v>
      </c>
      <c r="R27" t="s">
        <v>324</v>
      </c>
    </row>
    <row r="28" spans="1:24" x14ac:dyDescent="0.2">
      <c r="A28" t="s">
        <v>260</v>
      </c>
      <c r="B28" t="s">
        <v>261</v>
      </c>
      <c r="C28">
        <v>12105.023638832199</v>
      </c>
      <c r="D28">
        <v>1.0621E-2</v>
      </c>
      <c r="E28">
        <v>3.0769999999999999E-3</v>
      </c>
      <c r="F28">
        <v>1.8728000000000002E-2</v>
      </c>
      <c r="G28">
        <f t="shared" si="1"/>
        <v>9.4013758221858001</v>
      </c>
      <c r="H28">
        <f t="shared" si="2"/>
        <v>1.0735016611429999E-2</v>
      </c>
      <c r="I28">
        <f t="shared" si="2"/>
        <v>3.0864971517358913E-3</v>
      </c>
      <c r="J28">
        <f t="shared" si="2"/>
        <v>1.9085431969932905E-2</v>
      </c>
      <c r="Q28" t="s">
        <v>322</v>
      </c>
      <c r="R28" t="s">
        <v>323</v>
      </c>
      <c r="S28" t="s">
        <v>334</v>
      </c>
      <c r="T28" t="s">
        <v>325</v>
      </c>
      <c r="U28" t="s">
        <v>326</v>
      </c>
      <c r="V28" t="s">
        <v>327</v>
      </c>
      <c r="W28" t="s">
        <v>328</v>
      </c>
      <c r="X28" t="s">
        <v>335</v>
      </c>
    </row>
    <row r="29" spans="1:24" x14ac:dyDescent="0.2">
      <c r="A29" t="s">
        <v>292</v>
      </c>
      <c r="B29" t="s">
        <v>261</v>
      </c>
      <c r="C29">
        <v>69443.820568275507</v>
      </c>
      <c r="D29">
        <v>1.6171000000000001E-2</v>
      </c>
      <c r="E29">
        <v>5.0299999999999997E-3</v>
      </c>
      <c r="F29">
        <v>2.5873E-2</v>
      </c>
      <c r="G29">
        <f t="shared" si="1"/>
        <v>11.148273367525132</v>
      </c>
      <c r="H29">
        <f t="shared" si="2"/>
        <v>1.6436799484463256E-2</v>
      </c>
      <c r="I29">
        <f t="shared" si="2"/>
        <v>5.0554288068987005E-3</v>
      </c>
      <c r="J29">
        <f t="shared" si="2"/>
        <v>2.6560191843568653E-2</v>
      </c>
      <c r="Q29">
        <v>16360.8</v>
      </c>
      <c r="R29">
        <v>0.153</v>
      </c>
      <c r="S29">
        <f>R29*Q29</f>
        <v>2503.2023999999997</v>
      </c>
      <c r="T29">
        <v>0.96</v>
      </c>
      <c r="U29">
        <f>Q29*R29*T29</f>
        <v>2403.0743039999998</v>
      </c>
      <c r="V29">
        <v>3</v>
      </c>
      <c r="W29">
        <f>U29/3</f>
        <v>801.02476799999988</v>
      </c>
      <c r="X29">
        <v>1199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9"/>
  <sheetViews>
    <sheetView workbookViewId="0">
      <selection activeCell="F26" sqref="F26"/>
    </sheetView>
  </sheetViews>
  <sheetFormatPr baseColWidth="10" defaultRowHeight="15" x14ac:dyDescent="0.2"/>
  <sheetData>
    <row r="1" spans="1:19" x14ac:dyDescent="0.2">
      <c r="A1" t="s">
        <v>303</v>
      </c>
      <c r="B1" t="s">
        <v>304</v>
      </c>
      <c r="C1">
        <v>0.05</v>
      </c>
      <c r="D1">
        <v>0.02</v>
      </c>
      <c r="E1">
        <v>0.01</v>
      </c>
      <c r="F1" t="s">
        <v>305</v>
      </c>
      <c r="H1" t="s">
        <v>306</v>
      </c>
      <c r="I1" t="s">
        <v>304</v>
      </c>
      <c r="J1" t="s">
        <v>296</v>
      </c>
      <c r="L1" t="s">
        <v>307</v>
      </c>
      <c r="M1" t="s">
        <v>304</v>
      </c>
      <c r="N1" t="s">
        <v>296</v>
      </c>
      <c r="P1" t="s">
        <v>308</v>
      </c>
      <c r="Q1" t="s">
        <v>231</v>
      </c>
      <c r="R1" t="s">
        <v>166</v>
      </c>
      <c r="S1" t="s">
        <v>296</v>
      </c>
    </row>
    <row r="2" spans="1:19" x14ac:dyDescent="0.2">
      <c r="B2" t="s">
        <v>241</v>
      </c>
      <c r="C2">
        <v>30.4</v>
      </c>
      <c r="D2">
        <v>41.9</v>
      </c>
      <c r="E2">
        <v>85.5</v>
      </c>
      <c r="F2">
        <v>85.5</v>
      </c>
      <c r="I2" t="s">
        <v>241</v>
      </c>
      <c r="J2">
        <v>14.9</v>
      </c>
      <c r="M2" t="s">
        <v>241</v>
      </c>
      <c r="N2" t="s">
        <v>309</v>
      </c>
      <c r="Q2" t="s">
        <v>63</v>
      </c>
      <c r="R2">
        <v>-5.0000000000000001E-3</v>
      </c>
      <c r="S2">
        <f>-1/(2*R2)-R2/(1+R2)</f>
        <v>100.00502512562814</v>
      </c>
    </row>
    <row r="3" spans="1:19" x14ac:dyDescent="0.2">
      <c r="B3" t="s">
        <v>161</v>
      </c>
      <c r="C3">
        <v>310.3</v>
      </c>
      <c r="D3">
        <v>394.8</v>
      </c>
      <c r="E3">
        <v>473.7</v>
      </c>
      <c r="F3" t="s">
        <v>309</v>
      </c>
      <c r="I3" t="s">
        <v>161</v>
      </c>
      <c r="J3">
        <v>63.9</v>
      </c>
      <c r="M3" t="s">
        <v>161</v>
      </c>
      <c r="N3" t="s">
        <v>309</v>
      </c>
      <c r="Q3" t="s">
        <v>64</v>
      </c>
      <c r="S3" t="s">
        <v>309</v>
      </c>
    </row>
    <row r="4" spans="1:19" x14ac:dyDescent="0.2">
      <c r="B4" t="s">
        <v>164</v>
      </c>
      <c r="C4" t="s">
        <v>309</v>
      </c>
      <c r="D4">
        <v>1031.4000000000001</v>
      </c>
      <c r="E4">
        <v>173</v>
      </c>
      <c r="F4">
        <v>219.1</v>
      </c>
      <c r="I4" t="s">
        <v>164</v>
      </c>
      <c r="J4" t="s">
        <v>309</v>
      </c>
      <c r="M4" t="s">
        <v>164</v>
      </c>
      <c r="N4" t="s">
        <v>309</v>
      </c>
      <c r="Q4" t="s">
        <v>65</v>
      </c>
      <c r="S4" t="s">
        <v>309</v>
      </c>
    </row>
    <row r="5" spans="1:19" x14ac:dyDescent="0.2">
      <c r="B5" t="s">
        <v>258</v>
      </c>
      <c r="C5">
        <v>670.6</v>
      </c>
      <c r="D5">
        <v>1253.7</v>
      </c>
      <c r="E5">
        <v>142.69999999999999</v>
      </c>
      <c r="F5">
        <v>171.7</v>
      </c>
      <c r="I5" t="s">
        <v>258</v>
      </c>
      <c r="J5" t="s">
        <v>309</v>
      </c>
      <c r="M5" t="s">
        <v>258</v>
      </c>
      <c r="N5" t="s">
        <v>309</v>
      </c>
      <c r="Q5" t="s">
        <v>66</v>
      </c>
      <c r="S5" t="s">
        <v>309</v>
      </c>
    </row>
    <row r="6" spans="1:19" x14ac:dyDescent="0.2">
      <c r="B6" t="s">
        <v>291</v>
      </c>
      <c r="C6" t="s">
        <v>309</v>
      </c>
      <c r="D6">
        <v>6112.6</v>
      </c>
      <c r="E6">
        <v>915.9</v>
      </c>
      <c r="F6">
        <v>236.2</v>
      </c>
      <c r="I6" t="s">
        <v>291</v>
      </c>
      <c r="J6">
        <v>25.9</v>
      </c>
      <c r="M6" t="s">
        <v>291</v>
      </c>
      <c r="N6" t="s">
        <v>309</v>
      </c>
      <c r="Q6" t="s">
        <v>67</v>
      </c>
      <c r="R6">
        <v>-3.0000000000000001E-3</v>
      </c>
      <c r="S6">
        <f>-1/(2*R6)-R6/(1+R6)</f>
        <v>166.66967569374791</v>
      </c>
    </row>
    <row r="7" spans="1:19" x14ac:dyDescent="0.2">
      <c r="B7" t="s">
        <v>260</v>
      </c>
      <c r="C7">
        <v>208.2</v>
      </c>
      <c r="D7">
        <v>256.5</v>
      </c>
      <c r="E7">
        <v>175.6</v>
      </c>
      <c r="F7">
        <v>358.5</v>
      </c>
      <c r="I7" t="s">
        <v>260</v>
      </c>
      <c r="J7">
        <v>39.9</v>
      </c>
      <c r="M7" t="s">
        <v>260</v>
      </c>
      <c r="N7" t="s">
        <v>309</v>
      </c>
      <c r="Q7" t="s">
        <v>68</v>
      </c>
      <c r="S7" t="s">
        <v>309</v>
      </c>
    </row>
    <row r="8" spans="1:19" x14ac:dyDescent="0.2">
      <c r="B8" t="s">
        <v>292</v>
      </c>
      <c r="C8">
        <v>140.30000000000001</v>
      </c>
      <c r="D8">
        <v>203.4</v>
      </c>
      <c r="E8">
        <v>159.1</v>
      </c>
      <c r="F8">
        <v>254.8</v>
      </c>
      <c r="I8" t="s">
        <v>292</v>
      </c>
      <c r="J8" t="s">
        <v>309</v>
      </c>
      <c r="M8" t="s">
        <v>292</v>
      </c>
      <c r="N8" t="s">
        <v>309</v>
      </c>
    </row>
    <row r="9" spans="1:19" x14ac:dyDescent="0.2">
      <c r="B9" t="s">
        <v>261</v>
      </c>
      <c r="C9" t="s">
        <v>309</v>
      </c>
      <c r="D9" t="s">
        <v>309</v>
      </c>
      <c r="E9" t="s">
        <v>309</v>
      </c>
      <c r="F9" t="s">
        <v>309</v>
      </c>
      <c r="I9" t="s">
        <v>261</v>
      </c>
      <c r="J9">
        <v>8</v>
      </c>
      <c r="M9" t="s">
        <v>261</v>
      </c>
      <c r="N9">
        <v>140.63</v>
      </c>
    </row>
    <row r="11" spans="1:19" x14ac:dyDescent="0.2">
      <c r="B11" t="s">
        <v>271</v>
      </c>
      <c r="C11">
        <f>AVERAGE(C2:F9)</f>
        <v>564.21600000000001</v>
      </c>
      <c r="I11" t="s">
        <v>271</v>
      </c>
      <c r="J11">
        <f>AVERAGE(J2:J9)</f>
        <v>30.52</v>
      </c>
      <c r="M11" t="s">
        <v>271</v>
      </c>
      <c r="N11">
        <v>140.63</v>
      </c>
      <c r="Q11" t="s">
        <v>271</v>
      </c>
      <c r="S11">
        <f>AVERAGE(S2:S7)</f>
        <v>133.33735040968801</v>
      </c>
    </row>
    <row r="12" spans="1:19" x14ac:dyDescent="0.2">
      <c r="B12" t="s">
        <v>310</v>
      </c>
      <c r="C12">
        <f>MIN(C2:F8)</f>
        <v>30.4</v>
      </c>
      <c r="I12" t="s">
        <v>310</v>
      </c>
      <c r="J12">
        <f>MIN(J2:J9)</f>
        <v>8</v>
      </c>
      <c r="M12" t="s">
        <v>310</v>
      </c>
      <c r="N12">
        <v>140.63</v>
      </c>
      <c r="Q12" t="s">
        <v>310</v>
      </c>
      <c r="S12">
        <v>100.00502512562814</v>
      </c>
    </row>
    <row r="13" spans="1:19" x14ac:dyDescent="0.2">
      <c r="B13" t="s">
        <v>311</v>
      </c>
      <c r="C13">
        <f>MAX(C2:F9)</f>
        <v>6112.6</v>
      </c>
      <c r="I13" t="s">
        <v>311</v>
      </c>
      <c r="J13">
        <f>MAX(J2:J9)</f>
        <v>63.9</v>
      </c>
      <c r="M13" t="s">
        <v>311</v>
      </c>
      <c r="N13">
        <v>140.63</v>
      </c>
      <c r="Q13" t="s">
        <v>311</v>
      </c>
      <c r="S13">
        <v>166.66967569374791</v>
      </c>
    </row>
    <row r="14" spans="1:19" x14ac:dyDescent="0.2">
      <c r="B14" t="s">
        <v>312</v>
      </c>
      <c r="C14">
        <v>25</v>
      </c>
      <c r="I14" t="s">
        <v>312</v>
      </c>
      <c r="J14">
        <v>5</v>
      </c>
      <c r="M14" t="s">
        <v>312</v>
      </c>
      <c r="N14">
        <v>1</v>
      </c>
      <c r="Q14" t="s">
        <v>312</v>
      </c>
      <c r="S14">
        <v>2</v>
      </c>
    </row>
    <row r="17" spans="2:3" x14ac:dyDescent="0.2">
      <c r="B17" t="s">
        <v>313</v>
      </c>
      <c r="C17">
        <f>(C$14*C11+J11*J$14+N$14*N11+S$14*S11)/(SUM(C$14,J$14,N$14,S$14))</f>
        <v>444.40317275210231</v>
      </c>
    </row>
    <row r="18" spans="2:3" x14ac:dyDescent="0.2">
      <c r="B18" t="s">
        <v>314</v>
      </c>
      <c r="C18">
        <f t="shared" ref="C18:C19" si="0">(C$14*C12+J12*J$14+N$14*N12+S$14*S12)/(SUM(C$14,J$14,N$14,S$14))</f>
        <v>34.564850007613828</v>
      </c>
    </row>
    <row r="19" spans="2:3" x14ac:dyDescent="0.2">
      <c r="B19" t="s">
        <v>315</v>
      </c>
      <c r="C19">
        <f t="shared" si="0"/>
        <v>4654.8021015571967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R-microplusAllResults</vt:lpstr>
      <vt:lpstr>LD</vt:lpstr>
      <vt:lpstr>FISFST</vt:lpstr>
      <vt:lpstr>SAD</vt:lpstr>
      <vt:lpstr>MicroChecker</vt:lpstr>
      <vt:lpstr>ApparentementsCouples</vt:lpstr>
      <vt:lpstr>Isoldist</vt:lpstr>
      <vt:lpstr>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demeeus</dc:creator>
  <cp:lastModifiedBy>Thierry de Meeûs</cp:lastModifiedBy>
  <dcterms:created xsi:type="dcterms:W3CDTF">2020-09-16T13:23:42Z</dcterms:created>
  <dcterms:modified xsi:type="dcterms:W3CDTF">2021-01-08T11:03:15Z</dcterms:modified>
</cp:coreProperties>
</file>